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cey\Documents\My Documents\Budget\2025 Budget\"/>
    </mc:Choice>
  </mc:AlternateContent>
  <xr:revisionPtr revIDLastSave="0" documentId="13_ncr:1_{696BDC77-6BBE-4452-A7D6-96D93599E7C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ID 2025 APPROVED BUDGET" sheetId="2" r:id="rId1"/>
    <sheet name="Water Cost comparis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20" i="3" l="1"/>
  <c r="C10" i="3"/>
  <c r="C7" i="2"/>
  <c r="C8" i="2"/>
  <c r="C9" i="2"/>
  <c r="C10" i="2"/>
  <c r="C13" i="2"/>
  <c r="C16" i="2"/>
  <c r="C71" i="2"/>
  <c r="C98" i="2" s="1"/>
  <c r="C72" i="2"/>
  <c r="C111" i="2"/>
  <c r="C30" i="2" l="1"/>
  <c r="C116" i="2" l="1"/>
  <c r="C118" i="2" s="1"/>
  <c r="C43" i="2"/>
  <c r="E7" i="2" s="1"/>
  <c r="E20" i="2"/>
  <c r="E28" i="2"/>
  <c r="E40" i="2"/>
  <c r="E37" i="2"/>
  <c r="E18" i="2"/>
  <c r="E19" i="2"/>
  <c r="E27" i="2"/>
  <c r="E14" i="2"/>
  <c r="E21" i="2"/>
  <c r="E29" i="2"/>
  <c r="E9" i="2"/>
  <c r="E15" i="2"/>
  <c r="E22" i="2"/>
  <c r="E17" i="2"/>
  <c r="E38" i="2"/>
  <c r="E23" i="2"/>
  <c r="E35" i="2"/>
  <c r="E10" i="2"/>
  <c r="E16" i="2"/>
  <c r="E24" i="2"/>
  <c r="E36" i="2"/>
  <c r="E11" i="2"/>
  <c r="E25" i="2"/>
  <c r="E12" i="2"/>
  <c r="E26" i="2"/>
  <c r="E39" i="2"/>
  <c r="E8" i="2"/>
  <c r="E13" i="2"/>
  <c r="C119" i="2" l="1"/>
  <c r="C120" i="2"/>
  <c r="C121" i="2" l="1"/>
  <c r="C123" i="2" l="1"/>
  <c r="C126" i="2" s="1"/>
  <c r="E61" i="2" l="1"/>
  <c r="E91" i="2"/>
  <c r="E59" i="2"/>
  <c r="E82" i="2"/>
  <c r="E76" i="2"/>
  <c r="E47" i="2"/>
  <c r="E85" i="2"/>
  <c r="E66" i="2"/>
  <c r="E97" i="2"/>
  <c r="E56" i="2"/>
  <c r="E94" i="2"/>
  <c r="E65" i="2"/>
  <c r="E106" i="2"/>
  <c r="E67" i="2"/>
  <c r="E71" i="2"/>
  <c r="E121" i="2"/>
  <c r="E105" i="2"/>
  <c r="E58" i="2"/>
  <c r="E120" i="2"/>
  <c r="E75" i="2"/>
  <c r="E62" i="2"/>
  <c r="E63" i="2"/>
  <c r="E107" i="2"/>
  <c r="E78" i="2"/>
  <c r="E87" i="2"/>
  <c r="E68" i="2"/>
  <c r="E53" i="2"/>
  <c r="E51" i="2"/>
  <c r="E60" i="2"/>
  <c r="E70" i="2"/>
  <c r="E77" i="2"/>
  <c r="E73" i="2"/>
  <c r="E86" i="2"/>
  <c r="E95" i="2"/>
  <c r="E90" i="2"/>
  <c r="E69" i="2"/>
  <c r="E102" i="2"/>
  <c r="E81" i="2"/>
  <c r="E54" i="2"/>
  <c r="E84" i="2"/>
  <c r="E55" i="2"/>
  <c r="E93" i="2"/>
  <c r="E80" i="2"/>
  <c r="E52" i="2"/>
  <c r="E64" i="2"/>
  <c r="E79" i="2"/>
  <c r="E89" i="2"/>
  <c r="E109" i="2"/>
  <c r="E96" i="2"/>
  <c r="E108" i="2"/>
  <c r="E92" i="2"/>
  <c r="E104" i="2"/>
  <c r="E74" i="2"/>
  <c r="E49" i="2"/>
  <c r="E72" i="2"/>
  <c r="E119" i="2"/>
  <c r="E83" i="2"/>
  <c r="E103" i="2"/>
  <c r="E50" i="2"/>
  <c r="E48" i="2"/>
  <c r="E57" i="2"/>
  <c r="E88" i="2"/>
  <c r="E118" i="2"/>
  <c r="B20" i="3"/>
  <c r="B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Richardson</author>
  </authors>
  <commentList>
    <comment ref="F74" authorId="0" shapeId="0" xr:uid="{4B2C9247-5347-4D1F-A5B7-C33E01FC7A18}">
      <text>
        <r>
          <rPr>
            <b/>
            <sz val="9"/>
            <color indexed="81"/>
            <rFont val="Tahoma"/>
            <family val="2"/>
          </rPr>
          <t>Tina Richardson:</t>
        </r>
        <r>
          <rPr>
            <sz val="9"/>
            <color indexed="81"/>
            <rFont val="Tahoma"/>
            <family val="2"/>
          </rPr>
          <t xml:space="preserve">
Difference is because of formulas and rounding.</t>
        </r>
      </text>
    </comment>
  </commentList>
</comments>
</file>

<file path=xl/sharedStrings.xml><?xml version="1.0" encoding="utf-8"?>
<sst xmlns="http://schemas.openxmlformats.org/spreadsheetml/2006/main" count="139" uniqueCount="124">
  <si>
    <t>TOTAL EXPENSES</t>
  </si>
  <si>
    <t>TOTAL</t>
  </si>
  <si>
    <t>Unobligated Reserves</t>
  </si>
  <si>
    <t>Water Delivery Improvement Res.</t>
  </si>
  <si>
    <t>Pickup Purchase Reserve</t>
  </si>
  <si>
    <t>Equipment Reserve</t>
  </si>
  <si>
    <t>CAPITAL EXPENSES</t>
  </si>
  <si>
    <t>RESERVES AND</t>
  </si>
  <si>
    <t>Property Taxes</t>
  </si>
  <si>
    <t>Private Pipes/Meters</t>
  </si>
  <si>
    <t>BPA P/R Taxes</t>
  </si>
  <si>
    <t>BPA P/R</t>
  </si>
  <si>
    <t>BPA Contract</t>
  </si>
  <si>
    <t>Power - Pipelines</t>
  </si>
  <si>
    <t>Safety of Dams</t>
  </si>
  <si>
    <t>Water Right Transfer Fees</t>
  </si>
  <si>
    <t>BY INCOME</t>
  </si>
  <si>
    <t xml:space="preserve">EXPENSES OFFSET </t>
  </si>
  <si>
    <t>Recharge B-line</t>
  </si>
  <si>
    <t>Recharge A-line</t>
  </si>
  <si>
    <t>Weed Control</t>
  </si>
  <si>
    <t>Water Delivery Improvements</t>
  </si>
  <si>
    <t>Water Storage-McKay</t>
  </si>
  <si>
    <t>Training</t>
  </si>
  <si>
    <t>Travel</t>
  </si>
  <si>
    <t>Shop Utilities</t>
  </si>
  <si>
    <t>Shop Supplies</t>
  </si>
  <si>
    <t>Portable Restroom Service</t>
  </si>
  <si>
    <t>R/M Open Ditch</t>
  </si>
  <si>
    <t>R/M Tools/Sm Equip</t>
  </si>
  <si>
    <t>R/M Pumps &amp; Pipelines</t>
  </si>
  <si>
    <t>R/M Pickups</t>
  </si>
  <si>
    <t>R/M General</t>
  </si>
  <si>
    <t>R/M Equipment</t>
  </si>
  <si>
    <t>R/M Building</t>
  </si>
  <si>
    <t>Power</t>
  </si>
  <si>
    <t>Safety</t>
  </si>
  <si>
    <t>Professional Services</t>
  </si>
  <si>
    <t>Information/Outreach</t>
  </si>
  <si>
    <t>Dental Insurance</t>
  </si>
  <si>
    <t>Health Insurance</t>
  </si>
  <si>
    <t>Deferred Compensation</t>
  </si>
  <si>
    <t>Payroll Taxes</t>
  </si>
  <si>
    <t>Payroll Wages</t>
  </si>
  <si>
    <t>Telephone</t>
  </si>
  <si>
    <t>Office Postage</t>
  </si>
  <si>
    <t>Office Utilities</t>
  </si>
  <si>
    <t>Office Supplies</t>
  </si>
  <si>
    <t>Office Equipment</t>
  </si>
  <si>
    <t>Phase III/CTUIR Settlement General</t>
  </si>
  <si>
    <t>Miscellaneous</t>
  </si>
  <si>
    <t>Meals &amp; Entertainment</t>
  </si>
  <si>
    <t>Phase III/CTUIR Settlement Legal</t>
  </si>
  <si>
    <t>ESA Legal</t>
  </si>
  <si>
    <t>Legal - General</t>
  </si>
  <si>
    <t>ESA General</t>
  </si>
  <si>
    <t>Insurance</t>
  </si>
  <si>
    <t>Fuel</t>
  </si>
  <si>
    <t xml:space="preserve">Equipment Rental </t>
  </si>
  <si>
    <t>Donations</t>
  </si>
  <si>
    <t>Director Expenses</t>
  </si>
  <si>
    <t>Demossing</t>
  </si>
  <si>
    <t>Bonding</t>
  </si>
  <si>
    <t>Audit</t>
  </si>
  <si>
    <t>Ads &amp; Dues</t>
  </si>
  <si>
    <t>Budget</t>
  </si>
  <si>
    <t>EXPENSES</t>
  </si>
  <si>
    <t>% of Total</t>
  </si>
  <si>
    <t>TOTAL INCOME</t>
  </si>
  <si>
    <t>BY EXPENSES</t>
  </si>
  <si>
    <t xml:space="preserve">INCOME OFFSET </t>
  </si>
  <si>
    <t>UEC Capital Credits</t>
  </si>
  <si>
    <t>Water Right Transfer Admin.</t>
  </si>
  <si>
    <t>Title Search Fee</t>
  </si>
  <si>
    <t>Special Assessment</t>
  </si>
  <si>
    <t>Pipe/Meter Repair</t>
  </si>
  <si>
    <t>Miscellaneous Income</t>
  </si>
  <si>
    <t>Lien/Foreclosure Admin. Fees</t>
  </si>
  <si>
    <t>Interest - Finance Chg</t>
  </si>
  <si>
    <t>Interest - State Pool</t>
  </si>
  <si>
    <t>Interest - Checking</t>
  </si>
  <si>
    <t>per rental contracts</t>
  </si>
  <si>
    <t>Rental Income - Land</t>
  </si>
  <si>
    <t>BPA Admin &amp; Fees</t>
  </si>
  <si>
    <t>R/M Income Pipelines</t>
  </si>
  <si>
    <t>Water Transportation</t>
  </si>
  <si>
    <t>Equipment Rental</t>
  </si>
  <si>
    <t>Recharge Water Income</t>
  </si>
  <si>
    <t>14,751 acres receiving McKay water @ $7 per acre.</t>
  </si>
  <si>
    <t>Phase III/CTUIR Settlement</t>
  </si>
  <si>
    <t>Dillon</t>
  </si>
  <si>
    <t>Floodwater Income</t>
  </si>
  <si>
    <t>Limited Water O&amp;M</t>
  </si>
  <si>
    <t xml:space="preserve">O&amp;M Assessment </t>
  </si>
  <si>
    <t>INCOME</t>
  </si>
  <si>
    <t>Workers' Comp</t>
  </si>
  <si>
    <t>Exchange Water Admin Fee</t>
  </si>
  <si>
    <t>7 year, $5 per acre: litigation thru 2025</t>
  </si>
  <si>
    <t>Operations &amp; Maintenance</t>
  </si>
  <si>
    <t>Phase III/W.R.</t>
  </si>
  <si>
    <t>Annual Account Charge</t>
  </si>
  <si>
    <t>1/3 O&amp;M</t>
  </si>
  <si>
    <t>See Water Cost Comparison</t>
  </si>
  <si>
    <t>R&amp;M Pumps, Pipelines &amp; Meters</t>
  </si>
  <si>
    <t>Floodwater (transportation; 1/3 O&amp;M)</t>
  </si>
  <si>
    <t>Per acre charge</t>
  </si>
  <si>
    <t>Phase III/W.R</t>
  </si>
  <si>
    <t>Limited Water (same as pressurized)</t>
  </si>
  <si>
    <t>Agreement fee (formerly R&amp;M PP&amp;M)</t>
  </si>
  <si>
    <t>Ordnance Legal</t>
  </si>
  <si>
    <t>Ordnance Pipeline Project general</t>
  </si>
  <si>
    <t>Private McKay Water Contract Modification</t>
  </si>
  <si>
    <t>Private McKay Modifications Exp</t>
  </si>
  <si>
    <t>pressurized + limited water acres @ $14.00 per acre.</t>
  </si>
  <si>
    <t>See Water Cost Comparison     $46</t>
  </si>
  <si>
    <t>recharge water is $75,000 base + $14,762.40.</t>
  </si>
  <si>
    <t>* adjusted to 6623 in QB to make it balance</t>
  </si>
  <si>
    <t>2025 Westland Irrigation District Budget</t>
  </si>
  <si>
    <t>Approved January 27, 2021</t>
  </si>
  <si>
    <t>Budget %</t>
  </si>
  <si>
    <t>Amount</t>
  </si>
  <si>
    <t>Account</t>
  </si>
  <si>
    <t>Account #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</si>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</sst>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sz val="10"/>
      <name val="Arial"/>
      <family val="2"/>
    </font>
    <font>
      <sz val="12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5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</cellStyleXfs>
  <cellXfs count="30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0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0" fillId="2" borderId="0" xfId="0" applyNumberFormat="1" applyFill="1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0" fontId="7" fillId="0" borderId="0" xfId="0" applyFont="1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3" fontId="5" fillId="0" borderId="0" xfId="0" applyNumberFormat="1" applyFont="1"/>
    <xf numFmtId="0" fontId="3" fillId="0" borderId="0" xfId="0" applyFont="1" applyAlignment="1">
      <alignment horizontal="left" vertical="top" wrapText="1"/>
    </xf>
    <xf numFmtId="3" fontId="4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ill="1"/>
    <xf numFmtId="3" fontId="12" fillId="0" borderId="0" xfId="5" applyNumberFormat="1" applyFont="1" applyFill="1" applyBorder="1"/>
    <xf numFmtId="0" fontId="0" fillId="0" borderId="0" xfId="0" applyFont="1" applyBorder="1"/>
    <xf numFmtId="0" fontId="13" fillId="0" borderId="0" xfId="6" applyFont="1" applyBorder="1"/>
    <xf numFmtId="1" fontId="13" fillId="0" borderId="0" xfId="6" applyNumberFormat="1" applyFont="1" applyBorder="1" applyAlignment="1">
      <alignment horizontal="center"/>
    </xf>
    <xf numFmtId="4" fontId="13" fillId="0" borderId="0" xfId="6" applyNumberFormat="1" applyFont="1" applyBorder="1" applyAlignment="1">
      <alignment horizontal="center"/>
    </xf>
    <xf numFmtId="3" fontId="13" fillId="0" borderId="0" xfId="6" applyNumberFormat="1" applyFont="1" applyFill="1" applyBorder="1" applyAlignment="1">
      <alignment horizontal="center"/>
    </xf>
  </cellXfs>
  <cellStyles count="7">
    <cellStyle name="Heading 1" xfId="5" builtinId="16"/>
    <cellStyle name="Heading 2" xfId="6" builtinId="17"/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356A09FF-0AB2-4305-AE5D-94AC2469AB3A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L127"/>
  <sheetViews>
    <sheetView tabSelected="1" showOutlineSymbols="0" view="pageLayout" zoomScale="80" zoomScaleNormal="100" zoomScaleSheetLayoutView="75" zoomScalePageLayoutView="80" workbookViewId="0">
      <selection activeCell="C2" sqref="C2"/>
    </sheetView>
  </sheetViews>
  <sheetFormatPr defaultColWidth="9.54296875" defaultRowHeight="15" x14ac:dyDescent="0.25"/>
  <cols>
    <col min="1" max="1" width="12.81640625" customWidth="1"/>
    <col min="2" max="2" width="35.90625" bestFit="1" customWidth="1"/>
    <col min="3" max="3" width="13.7265625" style="10" bestFit="1" customWidth="1"/>
    <col min="4" max="4" width="1.90625" style="1" customWidth="1"/>
    <col min="5" max="5" width="9.54296875" bestFit="1" customWidth="1"/>
    <col min="8" max="8" width="13.1796875" customWidth="1"/>
    <col min="10" max="10" width="10" customWidth="1"/>
  </cols>
  <sheetData>
    <row r="1" spans="1:12" ht="19.2" x14ac:dyDescent="0.35">
      <c r="C1" s="24" t="s">
        <v>117</v>
      </c>
    </row>
    <row r="2" spans="1:12" ht="19.2" x14ac:dyDescent="0.35">
      <c r="C2" s="24" t="s">
        <v>118</v>
      </c>
      <c r="L2" s="25"/>
    </row>
    <row r="3" spans="1:12" x14ac:dyDescent="0.25">
      <c r="C3" s="23"/>
    </row>
    <row r="4" spans="1:12" ht="15.6" x14ac:dyDescent="0.3">
      <c r="A4" s="3"/>
      <c r="B4" s="3"/>
      <c r="C4" s="23"/>
      <c r="E4" s="8"/>
    </row>
    <row r="5" spans="1:12" ht="16.8" x14ac:dyDescent="0.3">
      <c r="A5" s="26" t="s">
        <v>122</v>
      </c>
      <c r="B5" s="26" t="s">
        <v>121</v>
      </c>
      <c r="C5" s="29" t="s">
        <v>120</v>
      </c>
      <c r="D5" s="27"/>
      <c r="E5" s="28" t="s">
        <v>119</v>
      </c>
      <c r="F5" s="28" t="s">
        <v>123</v>
      </c>
    </row>
    <row r="6" spans="1:12" ht="15.6" x14ac:dyDescent="0.3">
      <c r="A6" s="5" t="s">
        <v>94</v>
      </c>
      <c r="B6" s="3"/>
      <c r="C6" s="23"/>
    </row>
    <row r="7" spans="1:12" x14ac:dyDescent="0.25">
      <c r="A7" s="3">
        <v>400</v>
      </c>
      <c r="B7" s="3" t="s">
        <v>93</v>
      </c>
      <c r="C7" s="11">
        <f>(8734.15*46)+(262*50)</f>
        <v>414870.89999999997</v>
      </c>
      <c r="D7" s="7"/>
      <c r="E7" s="6">
        <f t="shared" ref="E7:E29" si="0">C7/$C$43</f>
        <v>0.20776252534959472</v>
      </c>
      <c r="F7" s="22" t="s">
        <v>114</v>
      </c>
      <c r="G7" s="22"/>
      <c r="H7" s="22"/>
      <c r="I7" s="22"/>
    </row>
    <row r="8" spans="1:12" x14ac:dyDescent="0.25">
      <c r="A8" s="3">
        <v>402</v>
      </c>
      <c r="B8" s="3" t="s">
        <v>92</v>
      </c>
      <c r="C8" s="11">
        <f>(6017.12*46)+(8*50)</f>
        <v>277187.52</v>
      </c>
      <c r="D8" s="7"/>
      <c r="E8" s="6">
        <f t="shared" si="0"/>
        <v>0.13881228871581811</v>
      </c>
      <c r="F8" s="22" t="s">
        <v>102</v>
      </c>
      <c r="G8" s="22"/>
      <c r="H8" s="22"/>
      <c r="I8" s="22"/>
    </row>
    <row r="9" spans="1:12" x14ac:dyDescent="0.25">
      <c r="A9" s="3">
        <v>405</v>
      </c>
      <c r="B9" s="3" t="s">
        <v>91</v>
      </c>
      <c r="C9" s="11">
        <f>5650*15</f>
        <v>84750</v>
      </c>
      <c r="D9" s="7"/>
      <c r="E9" s="6">
        <f t="shared" si="0"/>
        <v>4.2441815088448367E-2</v>
      </c>
      <c r="F9" t="s">
        <v>101</v>
      </c>
    </row>
    <row r="10" spans="1:12" x14ac:dyDescent="0.25">
      <c r="A10" s="3">
        <v>405.1</v>
      </c>
      <c r="B10" s="3" t="s">
        <v>90</v>
      </c>
      <c r="C10" s="11">
        <f>1762.2*15</f>
        <v>26433</v>
      </c>
      <c r="D10" s="7"/>
      <c r="E10" s="6">
        <f t="shared" si="0"/>
        <v>1.3237339212188268E-2</v>
      </c>
    </row>
    <row r="11" spans="1:12" x14ac:dyDescent="0.25">
      <c r="A11" s="3">
        <v>410</v>
      </c>
      <c r="B11" s="3" t="s">
        <v>89</v>
      </c>
      <c r="C11" s="11">
        <v>103258.05</v>
      </c>
      <c r="D11" s="7"/>
      <c r="E11" s="6">
        <f t="shared" si="0"/>
        <v>5.1710431439454349E-2</v>
      </c>
      <c r="F11" s="3" t="s">
        <v>88</v>
      </c>
    </row>
    <row r="12" spans="1:12" x14ac:dyDescent="0.25">
      <c r="A12">
        <v>414</v>
      </c>
      <c r="B12" t="s">
        <v>96</v>
      </c>
      <c r="C12" s="11">
        <v>750</v>
      </c>
      <c r="D12" s="7"/>
      <c r="E12" s="6">
        <f t="shared" si="0"/>
        <v>3.7559128396856962E-4</v>
      </c>
      <c r="F12" s="3"/>
    </row>
    <row r="13" spans="1:12" x14ac:dyDescent="0.25">
      <c r="A13" s="3">
        <v>415</v>
      </c>
      <c r="B13" s="3" t="s">
        <v>87</v>
      </c>
      <c r="C13" s="11">
        <f>(5000*15)+14762.4</f>
        <v>89762.4</v>
      </c>
      <c r="D13" s="7"/>
      <c r="E13" s="6">
        <f t="shared" si="0"/>
        <v>4.4951966757467113E-2</v>
      </c>
      <c r="F13" t="s">
        <v>115</v>
      </c>
    </row>
    <row r="14" spans="1:12" x14ac:dyDescent="0.25">
      <c r="A14" s="3">
        <v>416</v>
      </c>
      <c r="B14" s="3" t="s">
        <v>86</v>
      </c>
      <c r="C14" s="11">
        <v>500</v>
      </c>
      <c r="D14" s="7"/>
      <c r="E14" s="6">
        <f t="shared" si="0"/>
        <v>2.5039418931237977E-4</v>
      </c>
    </row>
    <row r="15" spans="1:12" x14ac:dyDescent="0.25">
      <c r="A15" s="3">
        <v>419</v>
      </c>
      <c r="B15" s="3" t="s">
        <v>85</v>
      </c>
      <c r="C15" s="11">
        <v>8800</v>
      </c>
      <c r="D15" s="7"/>
      <c r="E15" s="6">
        <f t="shared" si="0"/>
        <v>4.406937731897884E-3</v>
      </c>
    </row>
    <row r="16" spans="1:12" x14ac:dyDescent="0.25">
      <c r="A16" s="3">
        <v>422</v>
      </c>
      <c r="B16" s="3" t="s">
        <v>84</v>
      </c>
      <c r="C16" s="11">
        <f>9393.97*14</f>
        <v>131515.57999999999</v>
      </c>
      <c r="D16" s="7"/>
      <c r="E16" s="6">
        <f t="shared" si="0"/>
        <v>6.5861474072094847E-2</v>
      </c>
      <c r="F16" t="s">
        <v>113</v>
      </c>
    </row>
    <row r="17" spans="1:6" x14ac:dyDescent="0.25">
      <c r="A17" s="3">
        <v>425</v>
      </c>
      <c r="B17" s="3" t="s">
        <v>83</v>
      </c>
      <c r="C17" s="11">
        <v>42676</v>
      </c>
      <c r="D17" s="7"/>
      <c r="E17" s="6">
        <f t="shared" si="0"/>
        <v>2.1371644846190238E-2</v>
      </c>
      <c r="F17" s="3"/>
    </row>
    <row r="18" spans="1:6" x14ac:dyDescent="0.25">
      <c r="A18" s="3">
        <v>430</v>
      </c>
      <c r="B18" s="3" t="s">
        <v>82</v>
      </c>
      <c r="C18" s="11">
        <v>1362</v>
      </c>
      <c r="D18" s="7"/>
      <c r="E18" s="6">
        <f t="shared" si="0"/>
        <v>6.8207377168692242E-4</v>
      </c>
      <c r="F18" s="3" t="s">
        <v>81</v>
      </c>
    </row>
    <row r="19" spans="1:6" x14ac:dyDescent="0.25">
      <c r="A19">
        <v>438</v>
      </c>
      <c r="B19" t="s">
        <v>111</v>
      </c>
      <c r="C19" s="11">
        <v>74000</v>
      </c>
      <c r="D19" s="7"/>
      <c r="E19" s="6">
        <f t="shared" si="0"/>
        <v>3.7058340018232203E-2</v>
      </c>
    </row>
    <row r="20" spans="1:6" x14ac:dyDescent="0.25">
      <c r="A20" s="3">
        <v>440</v>
      </c>
      <c r="B20" s="3" t="s">
        <v>80</v>
      </c>
      <c r="C20" s="11">
        <v>30</v>
      </c>
      <c r="D20" s="7"/>
      <c r="E20" s="6">
        <f t="shared" si="0"/>
        <v>1.5023651358742786E-5</v>
      </c>
    </row>
    <row r="21" spans="1:6" x14ac:dyDescent="0.25">
      <c r="A21" s="3">
        <v>441</v>
      </c>
      <c r="B21" s="3" t="s">
        <v>79</v>
      </c>
      <c r="C21" s="11">
        <v>55000</v>
      </c>
      <c r="D21" s="7"/>
      <c r="E21" s="6">
        <f t="shared" si="0"/>
        <v>2.7543360824361773E-2</v>
      </c>
    </row>
    <row r="22" spans="1:6" x14ac:dyDescent="0.25">
      <c r="A22" s="3">
        <v>444</v>
      </c>
      <c r="B22" s="3" t="s">
        <v>78</v>
      </c>
      <c r="C22" s="10">
        <v>3000</v>
      </c>
      <c r="E22" s="6">
        <f t="shared" si="0"/>
        <v>1.5023651358742785E-3</v>
      </c>
    </row>
    <row r="23" spans="1:6" x14ac:dyDescent="0.25">
      <c r="A23" s="3">
        <v>447</v>
      </c>
      <c r="B23" s="3" t="s">
        <v>77</v>
      </c>
      <c r="C23" s="10">
        <v>500</v>
      </c>
      <c r="E23" s="6">
        <f t="shared" si="0"/>
        <v>2.5039418931237977E-4</v>
      </c>
    </row>
    <row r="24" spans="1:6" x14ac:dyDescent="0.25">
      <c r="A24" s="3">
        <v>450</v>
      </c>
      <c r="B24" s="3" t="s">
        <v>76</v>
      </c>
      <c r="C24" s="11">
        <v>700</v>
      </c>
      <c r="D24" s="7"/>
      <c r="E24" s="6">
        <f t="shared" si="0"/>
        <v>3.5055186503733164E-4</v>
      </c>
    </row>
    <row r="25" spans="1:6" x14ac:dyDescent="0.25">
      <c r="A25" s="3">
        <v>451</v>
      </c>
      <c r="B25" s="3" t="s">
        <v>75</v>
      </c>
      <c r="C25" s="10">
        <v>200</v>
      </c>
      <c r="E25" s="6">
        <f t="shared" si="0"/>
        <v>1.001576757249519E-4</v>
      </c>
    </row>
    <row r="26" spans="1:6" x14ac:dyDescent="0.25">
      <c r="A26" s="3">
        <v>466</v>
      </c>
      <c r="B26" s="3" t="s">
        <v>74</v>
      </c>
      <c r="C26" s="10">
        <v>104815</v>
      </c>
      <c r="E26" s="6">
        <f t="shared" si="0"/>
        <v>5.2490133905554168E-2</v>
      </c>
      <c r="F26" t="s">
        <v>97</v>
      </c>
    </row>
    <row r="27" spans="1:6" x14ac:dyDescent="0.25">
      <c r="A27" s="3">
        <v>480</v>
      </c>
      <c r="B27" s="3" t="s">
        <v>73</v>
      </c>
      <c r="C27" s="11">
        <v>500</v>
      </c>
      <c r="D27" s="7"/>
      <c r="E27" s="6">
        <f t="shared" si="0"/>
        <v>2.5039418931237977E-4</v>
      </c>
    </row>
    <row r="28" spans="1:6" x14ac:dyDescent="0.25">
      <c r="A28" s="3">
        <v>482</v>
      </c>
      <c r="B28" s="3" t="s">
        <v>72</v>
      </c>
      <c r="C28" s="10">
        <v>250</v>
      </c>
      <c r="E28" s="6">
        <f t="shared" si="0"/>
        <v>1.2519709465618988E-4</v>
      </c>
    </row>
    <row r="29" spans="1:6" x14ac:dyDescent="0.25">
      <c r="A29" s="3">
        <v>498</v>
      </c>
      <c r="B29" s="3" t="s">
        <v>71</v>
      </c>
      <c r="C29" s="11">
        <v>10000</v>
      </c>
      <c r="D29" s="7"/>
      <c r="E29" s="6">
        <f t="shared" si="0"/>
        <v>5.0078837862475951E-3</v>
      </c>
    </row>
    <row r="30" spans="1:6" ht="15.6" x14ac:dyDescent="0.3">
      <c r="A30" s="3"/>
      <c r="B30" s="5" t="s">
        <v>1</v>
      </c>
      <c r="C30" s="12">
        <f>SUM(C7:C29)</f>
        <v>1430860.45</v>
      </c>
      <c r="D30" s="4"/>
      <c r="E30" s="6"/>
      <c r="F30" s="1"/>
    </row>
    <row r="31" spans="1:6" x14ac:dyDescent="0.25">
      <c r="A31" s="3"/>
      <c r="B31" s="3"/>
      <c r="C31" s="13"/>
      <c r="D31" s="19"/>
      <c r="E31" s="2"/>
    </row>
    <row r="32" spans="1:6" ht="15.6" x14ac:dyDescent="0.3">
      <c r="A32" s="5" t="s">
        <v>70</v>
      </c>
      <c r="B32" s="5"/>
      <c r="E32" s="2"/>
    </row>
    <row r="33" spans="1:6" ht="15.6" x14ac:dyDescent="0.3">
      <c r="A33" s="5" t="s">
        <v>69</v>
      </c>
      <c r="B33" s="3"/>
      <c r="E33" s="2"/>
    </row>
    <row r="34" spans="1:6" x14ac:dyDescent="0.25">
      <c r="A34" s="3"/>
      <c r="B34" s="3"/>
      <c r="E34" s="2"/>
    </row>
    <row r="35" spans="1:6" x14ac:dyDescent="0.25">
      <c r="A35" s="3">
        <v>401</v>
      </c>
      <c r="B35" s="3" t="s">
        <v>14</v>
      </c>
      <c r="C35" s="11">
        <v>14750</v>
      </c>
      <c r="D35" s="7"/>
      <c r="E35" s="6">
        <f t="shared" ref="E35:E40" si="1">C35/$C$43</f>
        <v>7.3866285847152026E-3</v>
      </c>
    </row>
    <row r="36" spans="1:6" x14ac:dyDescent="0.25">
      <c r="A36" s="3">
        <v>481</v>
      </c>
      <c r="B36" s="3" t="s">
        <v>15</v>
      </c>
      <c r="C36" s="10">
        <v>1000</v>
      </c>
      <c r="E36" s="6">
        <f t="shared" si="1"/>
        <v>5.0078837862475953E-4</v>
      </c>
    </row>
    <row r="37" spans="1:6" x14ac:dyDescent="0.25">
      <c r="A37" s="3">
        <v>491</v>
      </c>
      <c r="B37" s="3" t="s">
        <v>13</v>
      </c>
      <c r="C37" s="10">
        <v>120000</v>
      </c>
      <c r="E37" s="6">
        <f t="shared" si="1"/>
        <v>6.0094605434971138E-2</v>
      </c>
    </row>
    <row r="38" spans="1:6" x14ac:dyDescent="0.25">
      <c r="A38" s="3">
        <v>492</v>
      </c>
      <c r="B38" s="3" t="s">
        <v>12</v>
      </c>
      <c r="C38" s="10">
        <v>426761</v>
      </c>
      <c r="E38" s="6">
        <f t="shared" si="1"/>
        <v>0.21371694925028098</v>
      </c>
    </row>
    <row r="39" spans="1:6" x14ac:dyDescent="0.25">
      <c r="A39" s="3">
        <v>497</v>
      </c>
      <c r="B39" s="3" t="s">
        <v>9</v>
      </c>
      <c r="C39" s="10">
        <v>3300</v>
      </c>
      <c r="E39" s="6">
        <f t="shared" si="1"/>
        <v>1.6526016494617063E-3</v>
      </c>
    </row>
    <row r="40" spans="1:6" x14ac:dyDescent="0.25">
      <c r="A40" s="3">
        <v>499</v>
      </c>
      <c r="B40" s="3" t="s">
        <v>8</v>
      </c>
      <c r="C40" s="10">
        <v>180</v>
      </c>
      <c r="E40" s="6">
        <f t="shared" si="1"/>
        <v>9.0141908152456708E-5</v>
      </c>
    </row>
    <row r="41" spans="1:6" ht="15.6" x14ac:dyDescent="0.3">
      <c r="A41" s="3"/>
      <c r="B41" s="5" t="s">
        <v>1</v>
      </c>
      <c r="C41" s="12">
        <f>SUM(C35:C40)</f>
        <v>565991</v>
      </c>
      <c r="D41" s="4"/>
      <c r="E41" s="2"/>
    </row>
    <row r="42" spans="1:6" x14ac:dyDescent="0.25">
      <c r="A42" s="3"/>
      <c r="B42" s="3"/>
      <c r="E42" s="2"/>
    </row>
    <row r="43" spans="1:6" ht="15.6" x14ac:dyDescent="0.3">
      <c r="A43" s="3"/>
      <c r="B43" s="5" t="s">
        <v>68</v>
      </c>
      <c r="C43" s="12">
        <f>C30+C41</f>
        <v>1996851.45</v>
      </c>
      <c r="D43" s="4"/>
      <c r="E43" s="2"/>
      <c r="F43" s="1"/>
    </row>
    <row r="44" spans="1:6" x14ac:dyDescent="0.25">
      <c r="A44" s="3"/>
      <c r="B44" s="3"/>
      <c r="E44" s="2"/>
    </row>
    <row r="45" spans="1:6" ht="15.6" x14ac:dyDescent="0.3">
      <c r="A45" s="3"/>
      <c r="B45" s="3"/>
      <c r="C45" s="21"/>
      <c r="D45" s="18"/>
      <c r="E45" s="8" t="s">
        <v>67</v>
      </c>
    </row>
    <row r="46" spans="1:6" ht="15.6" x14ac:dyDescent="0.3">
      <c r="A46" s="5" t="s">
        <v>66</v>
      </c>
      <c r="B46" s="3"/>
      <c r="E46" s="9" t="s">
        <v>65</v>
      </c>
    </row>
    <row r="47" spans="1:6" x14ac:dyDescent="0.25">
      <c r="A47" s="3">
        <v>501</v>
      </c>
      <c r="B47" s="3" t="s">
        <v>64</v>
      </c>
      <c r="C47" s="10">
        <v>16000</v>
      </c>
      <c r="E47" s="6">
        <f>C47/$C$126</f>
        <v>8.0126140579961525E-3</v>
      </c>
      <c r="F47" s="1"/>
    </row>
    <row r="48" spans="1:6" x14ac:dyDescent="0.25">
      <c r="A48" s="3">
        <v>502</v>
      </c>
      <c r="B48" s="3" t="s">
        <v>63</v>
      </c>
      <c r="C48" s="11">
        <v>14000</v>
      </c>
      <c r="D48" s="7"/>
      <c r="E48" s="6">
        <f t="shared" ref="E48:E97" si="2">C48/$C$126</f>
        <v>7.0110373007466328E-3</v>
      </c>
      <c r="F48" s="7"/>
    </row>
    <row r="49" spans="1:6" x14ac:dyDescent="0.25">
      <c r="A49" s="3">
        <v>506</v>
      </c>
      <c r="B49" s="3" t="s">
        <v>62</v>
      </c>
      <c r="C49" s="10">
        <v>265</v>
      </c>
      <c r="E49" s="6">
        <f t="shared" si="2"/>
        <v>1.3270892033556128E-4</v>
      </c>
      <c r="F49" s="1"/>
    </row>
    <row r="50" spans="1:6" x14ac:dyDescent="0.25">
      <c r="A50" s="3">
        <v>513</v>
      </c>
      <c r="B50" s="3" t="s">
        <v>61</v>
      </c>
      <c r="C50" s="11">
        <v>100000</v>
      </c>
      <c r="E50" s="6">
        <f t="shared" si="2"/>
        <v>5.0078837862475953E-2</v>
      </c>
      <c r="F50" s="7"/>
    </row>
    <row r="51" spans="1:6" x14ac:dyDescent="0.25">
      <c r="A51" s="3">
        <v>515</v>
      </c>
      <c r="B51" s="3" t="s">
        <v>60</v>
      </c>
      <c r="C51" s="11">
        <v>2000</v>
      </c>
      <c r="D51" s="7"/>
      <c r="E51" s="6">
        <f t="shared" si="2"/>
        <v>1.0015767572495191E-3</v>
      </c>
      <c r="F51" s="7"/>
    </row>
    <row r="52" spans="1:6" x14ac:dyDescent="0.25">
      <c r="A52" s="3">
        <v>517</v>
      </c>
      <c r="B52" s="3" t="s">
        <v>59</v>
      </c>
      <c r="C52" s="11">
        <v>200</v>
      </c>
      <c r="D52" s="7"/>
      <c r="E52" s="6">
        <f t="shared" si="2"/>
        <v>1.001576757249519E-4</v>
      </c>
      <c r="F52" s="7"/>
    </row>
    <row r="53" spans="1:6" x14ac:dyDescent="0.25">
      <c r="A53" s="3">
        <v>520</v>
      </c>
      <c r="B53" s="3" t="s">
        <v>58</v>
      </c>
      <c r="C53" s="10">
        <v>7000</v>
      </c>
      <c r="E53" s="6">
        <f t="shared" si="2"/>
        <v>3.5055186503733164E-3</v>
      </c>
      <c r="F53" s="1"/>
    </row>
    <row r="54" spans="1:6" x14ac:dyDescent="0.25">
      <c r="A54" s="3">
        <v>527</v>
      </c>
      <c r="B54" s="3" t="s">
        <v>57</v>
      </c>
      <c r="C54" s="10">
        <v>35000</v>
      </c>
      <c r="E54" s="6">
        <f t="shared" si="2"/>
        <v>1.7527593251866584E-2</v>
      </c>
      <c r="F54" s="1"/>
    </row>
    <row r="55" spans="1:6" x14ac:dyDescent="0.25">
      <c r="A55" s="3">
        <v>535</v>
      </c>
      <c r="B55" s="3" t="s">
        <v>56</v>
      </c>
      <c r="C55" s="11">
        <v>54623</v>
      </c>
      <c r="D55" s="7"/>
      <c r="E55" s="6">
        <f t="shared" si="2"/>
        <v>2.735456360562024E-2</v>
      </c>
      <c r="F55" s="7"/>
    </row>
    <row r="56" spans="1:6" x14ac:dyDescent="0.25">
      <c r="A56">
        <v>539.1</v>
      </c>
      <c r="B56" t="s">
        <v>112</v>
      </c>
      <c r="C56" s="11">
        <v>50000</v>
      </c>
      <c r="D56" s="7"/>
      <c r="E56" s="6">
        <f t="shared" si="2"/>
        <v>2.5039418931237976E-2</v>
      </c>
      <c r="F56" s="7"/>
    </row>
    <row r="57" spans="1:6" x14ac:dyDescent="0.25">
      <c r="A57" s="3">
        <v>544</v>
      </c>
      <c r="B57" s="3" t="s">
        <v>55</v>
      </c>
      <c r="C57" s="11">
        <v>500</v>
      </c>
      <c r="D57" s="7"/>
      <c r="E57" s="6">
        <f t="shared" si="2"/>
        <v>2.5039418931237977E-4</v>
      </c>
      <c r="F57" s="7"/>
    </row>
    <row r="58" spans="1:6" x14ac:dyDescent="0.25">
      <c r="A58" s="3">
        <v>545</v>
      </c>
      <c r="B58" s="3" t="s">
        <v>54</v>
      </c>
      <c r="C58" s="10">
        <v>60000</v>
      </c>
      <c r="E58" s="6">
        <f t="shared" si="2"/>
        <v>3.0047302717485569E-2</v>
      </c>
      <c r="F58" s="1"/>
    </row>
    <row r="59" spans="1:6" x14ac:dyDescent="0.25">
      <c r="A59" s="3">
        <v>545.5</v>
      </c>
      <c r="B59" s="3" t="s">
        <v>53</v>
      </c>
      <c r="C59" s="11">
        <v>500</v>
      </c>
      <c r="D59" s="7"/>
      <c r="E59" s="6">
        <f t="shared" si="2"/>
        <v>2.5039418931237977E-4</v>
      </c>
      <c r="F59" s="7"/>
    </row>
    <row r="60" spans="1:6" x14ac:dyDescent="0.25">
      <c r="A60">
        <v>545.6</v>
      </c>
      <c r="B60" t="s">
        <v>109</v>
      </c>
      <c r="C60" s="11">
        <v>40000</v>
      </c>
      <c r="D60" s="7"/>
      <c r="E60" s="6">
        <f t="shared" si="2"/>
        <v>2.003153514499038E-2</v>
      </c>
      <c r="F60" s="7"/>
    </row>
    <row r="61" spans="1:6" x14ac:dyDescent="0.25">
      <c r="A61" s="3">
        <v>546</v>
      </c>
      <c r="B61" s="3" t="s">
        <v>52</v>
      </c>
      <c r="C61" s="11">
        <v>50000</v>
      </c>
      <c r="D61" s="7"/>
      <c r="E61" s="6">
        <f t="shared" si="2"/>
        <v>2.5039418931237976E-2</v>
      </c>
      <c r="F61" s="7"/>
    </row>
    <row r="62" spans="1:6" x14ac:dyDescent="0.25">
      <c r="A62" s="3">
        <v>550</v>
      </c>
      <c r="B62" s="3" t="s">
        <v>51</v>
      </c>
      <c r="C62" s="11">
        <v>350</v>
      </c>
      <c r="D62" s="7"/>
      <c r="E62" s="6">
        <f t="shared" si="2"/>
        <v>1.7527593251866582E-4</v>
      </c>
      <c r="F62" s="7"/>
    </row>
    <row r="63" spans="1:6" x14ac:dyDescent="0.25">
      <c r="A63" s="3">
        <v>551</v>
      </c>
      <c r="B63" s="3" t="s">
        <v>50</v>
      </c>
      <c r="C63" s="11">
        <v>750</v>
      </c>
      <c r="D63" s="7"/>
      <c r="E63" s="6">
        <f t="shared" si="2"/>
        <v>3.7559128396856962E-4</v>
      </c>
      <c r="F63" s="7"/>
    </row>
    <row r="64" spans="1:6" x14ac:dyDescent="0.25">
      <c r="A64" s="3">
        <v>553</v>
      </c>
      <c r="B64" s="3" t="s">
        <v>49</v>
      </c>
      <c r="C64" s="10">
        <v>40000</v>
      </c>
      <c r="E64" s="6">
        <f t="shared" si="2"/>
        <v>2.003153514499038E-2</v>
      </c>
      <c r="F64" s="1"/>
    </row>
    <row r="65" spans="1:7" x14ac:dyDescent="0.25">
      <c r="A65" s="3">
        <v>555</v>
      </c>
      <c r="B65" s="3" t="s">
        <v>48</v>
      </c>
      <c r="C65" s="11">
        <v>2500</v>
      </c>
      <c r="D65" s="7"/>
      <c r="E65" s="6">
        <f t="shared" si="2"/>
        <v>1.2519709465618988E-3</v>
      </c>
      <c r="F65" s="7"/>
    </row>
    <row r="66" spans="1:7" x14ac:dyDescent="0.25">
      <c r="A66" s="3">
        <v>556</v>
      </c>
      <c r="B66" s="3" t="s">
        <v>47</v>
      </c>
      <c r="C66" s="11">
        <v>8600</v>
      </c>
      <c r="D66" s="7"/>
      <c r="E66" s="6">
        <f t="shared" si="2"/>
        <v>4.3067800561729314E-3</v>
      </c>
      <c r="F66" s="7"/>
    </row>
    <row r="67" spans="1:7" x14ac:dyDescent="0.25">
      <c r="A67" s="3">
        <v>557</v>
      </c>
      <c r="B67" s="3" t="s">
        <v>46</v>
      </c>
      <c r="C67" s="10">
        <v>1500</v>
      </c>
      <c r="E67" s="6">
        <f t="shared" si="2"/>
        <v>7.5118256793713924E-4</v>
      </c>
      <c r="F67" s="1"/>
    </row>
    <row r="68" spans="1:7" ht="15.75" customHeight="1" x14ac:dyDescent="0.25">
      <c r="A68" s="3">
        <v>558</v>
      </c>
      <c r="B68" s="3" t="s">
        <v>45</v>
      </c>
      <c r="C68" s="11">
        <v>3500</v>
      </c>
      <c r="D68" s="7"/>
      <c r="E68" s="6">
        <f t="shared" si="2"/>
        <v>1.7527593251866582E-3</v>
      </c>
      <c r="F68" s="7"/>
    </row>
    <row r="69" spans="1:7" x14ac:dyDescent="0.25">
      <c r="A69" s="3">
        <v>559</v>
      </c>
      <c r="B69" s="3" t="s">
        <v>44</v>
      </c>
      <c r="C69" s="11">
        <v>6500</v>
      </c>
      <c r="D69" s="7"/>
      <c r="E69" s="6">
        <f t="shared" si="2"/>
        <v>3.2551244610609367E-3</v>
      </c>
      <c r="F69" s="7"/>
    </row>
    <row r="70" spans="1:7" ht="15.75" customHeight="1" x14ac:dyDescent="0.3">
      <c r="A70" s="3">
        <v>560</v>
      </c>
      <c r="B70" s="3" t="s">
        <v>43</v>
      </c>
      <c r="C70" s="11">
        <v>374400</v>
      </c>
      <c r="D70" s="7"/>
      <c r="E70" s="6">
        <f t="shared" si="2"/>
        <v>0.18749516895710996</v>
      </c>
      <c r="F70" s="1"/>
      <c r="G70" s="14"/>
    </row>
    <row r="71" spans="1:7" x14ac:dyDescent="0.25">
      <c r="A71" s="3">
        <v>561</v>
      </c>
      <c r="B71" s="3" t="s">
        <v>42</v>
      </c>
      <c r="C71" s="11">
        <f>C70*0.0765</f>
        <v>28641.599999999999</v>
      </c>
      <c r="D71" s="7"/>
      <c r="E71" s="6">
        <f t="shared" si="2"/>
        <v>1.4343380425218911E-2</v>
      </c>
      <c r="F71" s="1"/>
    </row>
    <row r="72" spans="1:7" x14ac:dyDescent="0.25">
      <c r="A72" s="3">
        <v>562</v>
      </c>
      <c r="B72" s="3" t="s">
        <v>41</v>
      </c>
      <c r="C72" s="11">
        <f>C70*0.05</f>
        <v>18720</v>
      </c>
      <c r="D72" s="7"/>
      <c r="E72" s="6">
        <f t="shared" si="2"/>
        <v>9.3747584478554979E-3</v>
      </c>
      <c r="F72" s="1"/>
    </row>
    <row r="73" spans="1:7" x14ac:dyDescent="0.25">
      <c r="A73" s="3">
        <v>563</v>
      </c>
      <c r="B73" s="3" t="s">
        <v>40</v>
      </c>
      <c r="C73" s="11">
        <v>119208</v>
      </c>
      <c r="D73" s="7"/>
      <c r="E73" s="6">
        <f t="shared" si="2"/>
        <v>5.9697981039100331E-2</v>
      </c>
      <c r="F73" s="7"/>
    </row>
    <row r="74" spans="1:7" x14ac:dyDescent="0.25">
      <c r="A74" s="3">
        <v>563.5</v>
      </c>
      <c r="B74" s="3" t="s">
        <v>39</v>
      </c>
      <c r="C74" s="11">
        <v>6623.52</v>
      </c>
      <c r="D74" s="7"/>
      <c r="E74" s="6">
        <f t="shared" si="2"/>
        <v>3.3169818415886673E-3</v>
      </c>
      <c r="F74" s="1" t="s">
        <v>116</v>
      </c>
    </row>
    <row r="75" spans="1:7" x14ac:dyDescent="0.25">
      <c r="A75" s="3">
        <v>565</v>
      </c>
      <c r="B75" t="s">
        <v>95</v>
      </c>
      <c r="C75" s="11">
        <v>15000</v>
      </c>
      <c r="D75" s="7"/>
      <c r="E75" s="6">
        <f t="shared" si="2"/>
        <v>7.5118256793713922E-3</v>
      </c>
      <c r="F75" s="7"/>
    </row>
    <row r="76" spans="1:7" x14ac:dyDescent="0.25">
      <c r="A76" s="3">
        <v>567</v>
      </c>
      <c r="B76" s="3" t="s">
        <v>38</v>
      </c>
      <c r="C76" s="11">
        <v>5000</v>
      </c>
      <c r="D76" s="7"/>
      <c r="E76" s="6">
        <f t="shared" si="2"/>
        <v>2.5039418931237976E-3</v>
      </c>
      <c r="F76" s="7"/>
    </row>
    <row r="77" spans="1:7" x14ac:dyDescent="0.25">
      <c r="A77" s="3">
        <v>568</v>
      </c>
      <c r="B77" s="3" t="s">
        <v>37</v>
      </c>
      <c r="C77" s="11">
        <v>4500</v>
      </c>
      <c r="D77" s="7"/>
      <c r="E77" s="6">
        <f t="shared" si="2"/>
        <v>2.2535477038114178E-3</v>
      </c>
      <c r="F77" s="7"/>
    </row>
    <row r="78" spans="1:7" x14ac:dyDescent="0.25">
      <c r="A78" s="3">
        <v>569</v>
      </c>
      <c r="B78" s="3" t="s">
        <v>36</v>
      </c>
      <c r="C78" s="11">
        <v>3500</v>
      </c>
      <c r="D78" s="7"/>
      <c r="E78" s="6">
        <f t="shared" si="2"/>
        <v>1.7527593251866582E-3</v>
      </c>
      <c r="F78" s="7"/>
    </row>
    <row r="79" spans="1:7" x14ac:dyDescent="0.25">
      <c r="A79" s="3">
        <v>570</v>
      </c>
      <c r="B79" s="3" t="s">
        <v>35</v>
      </c>
      <c r="C79" s="11">
        <v>2000</v>
      </c>
      <c r="D79" s="7"/>
      <c r="E79" s="6">
        <f t="shared" si="2"/>
        <v>1.0015767572495191E-3</v>
      </c>
      <c r="F79" s="7"/>
    </row>
    <row r="80" spans="1:7" x14ac:dyDescent="0.25">
      <c r="A80" s="3">
        <v>571</v>
      </c>
      <c r="B80" s="3" t="s">
        <v>34</v>
      </c>
      <c r="C80" s="11">
        <v>1800</v>
      </c>
      <c r="D80" s="7"/>
      <c r="E80" s="6">
        <f t="shared" si="2"/>
        <v>9.0141908152456714E-4</v>
      </c>
      <c r="F80" s="7"/>
    </row>
    <row r="81" spans="1:6" x14ac:dyDescent="0.25">
      <c r="A81" s="3">
        <v>572</v>
      </c>
      <c r="B81" s="3" t="s">
        <v>33</v>
      </c>
      <c r="C81" s="10">
        <v>15000</v>
      </c>
      <c r="E81" s="6">
        <f t="shared" si="2"/>
        <v>7.5118256793713922E-3</v>
      </c>
      <c r="F81" s="1"/>
    </row>
    <row r="82" spans="1:6" x14ac:dyDescent="0.25">
      <c r="A82" s="3">
        <v>573</v>
      </c>
      <c r="B82" s="3" t="s">
        <v>32</v>
      </c>
      <c r="C82" s="10">
        <v>3500</v>
      </c>
      <c r="E82" s="6">
        <f t="shared" si="2"/>
        <v>1.7527593251866582E-3</v>
      </c>
      <c r="F82" s="1"/>
    </row>
    <row r="83" spans="1:6" x14ac:dyDescent="0.25">
      <c r="A83" s="3">
        <v>574</v>
      </c>
      <c r="B83" s="3" t="s">
        <v>31</v>
      </c>
      <c r="C83" s="10">
        <v>10000</v>
      </c>
      <c r="E83" s="6">
        <f t="shared" si="2"/>
        <v>5.0078837862475951E-3</v>
      </c>
      <c r="F83" s="1"/>
    </row>
    <row r="84" spans="1:6" x14ac:dyDescent="0.25">
      <c r="A84" s="3">
        <v>575</v>
      </c>
      <c r="B84" s="3" t="s">
        <v>30</v>
      </c>
      <c r="C84" s="10">
        <v>65000</v>
      </c>
      <c r="E84" s="6">
        <f t="shared" si="2"/>
        <v>3.2551244610609369E-2</v>
      </c>
      <c r="F84" s="1"/>
    </row>
    <row r="85" spans="1:6" x14ac:dyDescent="0.25">
      <c r="A85" s="3">
        <v>576</v>
      </c>
      <c r="B85" s="3" t="s">
        <v>29</v>
      </c>
      <c r="C85" s="10">
        <v>1500</v>
      </c>
      <c r="E85" s="6">
        <f t="shared" si="2"/>
        <v>7.5118256793713924E-4</v>
      </c>
      <c r="F85" s="1"/>
    </row>
    <row r="86" spans="1:6" x14ac:dyDescent="0.25">
      <c r="A86" s="3">
        <v>577</v>
      </c>
      <c r="B86" s="3" t="s">
        <v>28</v>
      </c>
      <c r="C86" s="10">
        <v>20000</v>
      </c>
      <c r="E86" s="6">
        <f t="shared" si="2"/>
        <v>1.001576757249519E-2</v>
      </c>
      <c r="F86" s="1"/>
    </row>
    <row r="87" spans="1:6" x14ac:dyDescent="0.25">
      <c r="A87" s="3">
        <v>580.5</v>
      </c>
      <c r="B87" s="3" t="s">
        <v>27</v>
      </c>
      <c r="C87" s="11">
        <v>4000</v>
      </c>
      <c r="D87" s="7"/>
      <c r="E87" s="6">
        <f t="shared" si="2"/>
        <v>2.0031535144990381E-3</v>
      </c>
      <c r="F87" s="7"/>
    </row>
    <row r="88" spans="1:6" x14ac:dyDescent="0.25">
      <c r="A88" s="3">
        <v>581</v>
      </c>
      <c r="B88" s="3" t="s">
        <v>26</v>
      </c>
      <c r="C88" s="11">
        <v>1700</v>
      </c>
      <c r="D88" s="7"/>
      <c r="E88" s="6">
        <f t="shared" si="2"/>
        <v>8.5134024366209117E-4</v>
      </c>
      <c r="F88" s="7"/>
    </row>
    <row r="89" spans="1:6" x14ac:dyDescent="0.25">
      <c r="A89" s="3">
        <v>582</v>
      </c>
      <c r="B89" s="3" t="s">
        <v>25</v>
      </c>
      <c r="C89" s="11">
        <v>2000</v>
      </c>
      <c r="D89" s="7"/>
      <c r="E89" s="6">
        <f t="shared" si="2"/>
        <v>1.0015767572495191E-3</v>
      </c>
      <c r="F89" s="7"/>
    </row>
    <row r="90" spans="1:6" x14ac:dyDescent="0.25">
      <c r="A90" s="3">
        <v>583</v>
      </c>
      <c r="B90" s="3" t="s">
        <v>24</v>
      </c>
      <c r="C90" s="11">
        <v>1500</v>
      </c>
      <c r="D90" s="7"/>
      <c r="E90" s="6">
        <f t="shared" si="2"/>
        <v>7.5118256793713924E-4</v>
      </c>
      <c r="F90" s="7"/>
    </row>
    <row r="91" spans="1:6" x14ac:dyDescent="0.25">
      <c r="A91" s="3">
        <v>584</v>
      </c>
      <c r="B91" s="3" t="s">
        <v>23</v>
      </c>
      <c r="C91" s="10">
        <v>1500</v>
      </c>
      <c r="E91" s="6">
        <f t="shared" si="2"/>
        <v>7.5118256793713924E-4</v>
      </c>
      <c r="F91" s="1"/>
    </row>
    <row r="92" spans="1:6" x14ac:dyDescent="0.25">
      <c r="A92" s="3">
        <v>585</v>
      </c>
      <c r="B92" s="3" t="s">
        <v>22</v>
      </c>
      <c r="C92" s="11">
        <v>100000</v>
      </c>
      <c r="D92" s="7"/>
      <c r="E92" s="6">
        <f t="shared" si="2"/>
        <v>5.0078837862475953E-2</v>
      </c>
      <c r="F92" s="7"/>
    </row>
    <row r="93" spans="1:6" x14ac:dyDescent="0.25">
      <c r="A93" s="3">
        <v>586</v>
      </c>
      <c r="B93" s="3" t="s">
        <v>21</v>
      </c>
      <c r="C93" s="11">
        <v>50000</v>
      </c>
      <c r="D93" s="7"/>
      <c r="E93" s="6">
        <f t="shared" si="2"/>
        <v>2.5039418931237976E-2</v>
      </c>
      <c r="F93" s="7"/>
    </row>
    <row r="94" spans="1:6" x14ac:dyDescent="0.25">
      <c r="A94" s="3">
        <v>588</v>
      </c>
      <c r="B94" s="3" t="s">
        <v>20</v>
      </c>
      <c r="C94" s="11">
        <v>10000</v>
      </c>
      <c r="D94" s="7"/>
      <c r="E94" s="6">
        <f t="shared" si="2"/>
        <v>5.0078837862475951E-3</v>
      </c>
      <c r="F94" s="7"/>
    </row>
    <row r="95" spans="1:6" x14ac:dyDescent="0.25">
      <c r="A95" s="3">
        <v>589.1</v>
      </c>
      <c r="B95" s="3" t="s">
        <v>19</v>
      </c>
      <c r="C95" s="11">
        <v>20000</v>
      </c>
      <c r="D95" s="7"/>
      <c r="E95" s="6">
        <f t="shared" si="2"/>
        <v>1.001576757249519E-2</v>
      </c>
      <c r="F95" s="7"/>
    </row>
    <row r="96" spans="1:6" x14ac:dyDescent="0.25">
      <c r="A96" s="3">
        <v>589.20000000000005</v>
      </c>
      <c r="B96" s="3" t="s">
        <v>18</v>
      </c>
      <c r="C96" s="11">
        <v>0</v>
      </c>
      <c r="D96" s="7"/>
      <c r="E96" s="6">
        <f t="shared" si="2"/>
        <v>0</v>
      </c>
      <c r="F96" s="7"/>
    </row>
    <row r="97" spans="1:6" x14ac:dyDescent="0.25">
      <c r="A97">
        <v>800</v>
      </c>
      <c r="B97" t="s">
        <v>110</v>
      </c>
      <c r="C97" s="11">
        <v>40000</v>
      </c>
      <c r="D97" s="7"/>
      <c r="E97" s="6">
        <f t="shared" si="2"/>
        <v>2.003153514499038E-2</v>
      </c>
      <c r="F97" s="7"/>
    </row>
    <row r="98" spans="1:6" ht="15.6" x14ac:dyDescent="0.3">
      <c r="A98" s="3"/>
      <c r="B98" s="5" t="s">
        <v>1</v>
      </c>
      <c r="C98" s="12">
        <f>SUM(C47:C97)</f>
        <v>1418881.12</v>
      </c>
      <c r="D98" s="4"/>
      <c r="E98" s="4"/>
      <c r="F98" s="4"/>
    </row>
    <row r="99" spans="1:6" x14ac:dyDescent="0.25">
      <c r="E99" s="6"/>
    </row>
    <row r="100" spans="1:6" ht="15.6" x14ac:dyDescent="0.3">
      <c r="A100" s="5" t="s">
        <v>17</v>
      </c>
      <c r="B100" s="3"/>
      <c r="C100" s="11"/>
      <c r="D100" s="7"/>
      <c r="E100" s="6"/>
    </row>
    <row r="101" spans="1:6" ht="15.6" x14ac:dyDescent="0.3">
      <c r="A101" s="5" t="s">
        <v>16</v>
      </c>
      <c r="C101" s="11"/>
      <c r="E101" s="6"/>
    </row>
    <row r="102" spans="1:6" x14ac:dyDescent="0.25">
      <c r="A102" s="3">
        <v>587</v>
      </c>
      <c r="B102" s="3" t="s">
        <v>15</v>
      </c>
      <c r="C102" s="11">
        <v>1000</v>
      </c>
      <c r="E102" s="6">
        <f>C102/$C$126</f>
        <v>5.0078837862475953E-4</v>
      </c>
    </row>
    <row r="103" spans="1:6" x14ac:dyDescent="0.25">
      <c r="A103" s="3">
        <v>590</v>
      </c>
      <c r="B103" s="3" t="s">
        <v>14</v>
      </c>
      <c r="C103" s="11">
        <v>14750</v>
      </c>
      <c r="D103" s="7"/>
      <c r="E103" s="6">
        <f t="shared" ref="E103:E109" si="3">C103/$C$126</f>
        <v>7.3866285847152026E-3</v>
      </c>
    </row>
    <row r="104" spans="1:6" x14ac:dyDescent="0.25">
      <c r="A104" s="3">
        <v>591</v>
      </c>
      <c r="B104" s="3" t="s">
        <v>13</v>
      </c>
      <c r="C104" s="11">
        <v>120000</v>
      </c>
      <c r="D104" s="7"/>
      <c r="E104" s="6">
        <f t="shared" si="3"/>
        <v>6.0094605434971138E-2</v>
      </c>
    </row>
    <row r="105" spans="1:6" x14ac:dyDescent="0.25">
      <c r="A105" s="3">
        <v>592</v>
      </c>
      <c r="B105" s="3" t="s">
        <v>12</v>
      </c>
      <c r="C105" s="11">
        <v>324161</v>
      </c>
      <c r="D105" s="7"/>
      <c r="E105" s="6">
        <f t="shared" si="3"/>
        <v>0.16233606160338065</v>
      </c>
    </row>
    <row r="106" spans="1:6" x14ac:dyDescent="0.25">
      <c r="A106" s="3">
        <v>593</v>
      </c>
      <c r="B106" s="3" t="s">
        <v>11</v>
      </c>
      <c r="C106" s="11">
        <v>95000</v>
      </c>
      <c r="D106" s="7"/>
      <c r="E106" s="6">
        <f t="shared" si="3"/>
        <v>4.7574895969352153E-2</v>
      </c>
    </row>
    <row r="107" spans="1:6" x14ac:dyDescent="0.25">
      <c r="A107" s="3">
        <v>594</v>
      </c>
      <c r="B107" s="3" t="s">
        <v>10</v>
      </c>
      <c r="C107" s="11">
        <v>7600</v>
      </c>
      <c r="D107" s="7"/>
      <c r="E107" s="6">
        <f t="shared" si="3"/>
        <v>3.8059916775481724E-3</v>
      </c>
    </row>
    <row r="108" spans="1:6" x14ac:dyDescent="0.25">
      <c r="A108" s="3">
        <v>597</v>
      </c>
      <c r="B108" s="3" t="s">
        <v>9</v>
      </c>
      <c r="C108" s="10">
        <v>3300</v>
      </c>
      <c r="E108" s="6">
        <f t="shared" si="3"/>
        <v>1.6526016494617063E-3</v>
      </c>
    </row>
    <row r="109" spans="1:6" ht="15.6" x14ac:dyDescent="0.3">
      <c r="A109" s="3">
        <v>599</v>
      </c>
      <c r="B109" s="3" t="s">
        <v>8</v>
      </c>
      <c r="C109" s="10">
        <v>180</v>
      </c>
      <c r="D109" s="4"/>
      <c r="E109" s="6">
        <f t="shared" si="3"/>
        <v>9.0141908152456708E-5</v>
      </c>
    </row>
    <row r="110" spans="1:6" x14ac:dyDescent="0.25">
      <c r="A110" s="3"/>
      <c r="B110" s="3"/>
      <c r="E110" s="2"/>
    </row>
    <row r="111" spans="1:6" ht="15.6" x14ac:dyDescent="0.3">
      <c r="A111" s="3"/>
      <c r="B111" s="5" t="s">
        <v>1</v>
      </c>
      <c r="C111" s="12">
        <f>SUM(C102:C110)</f>
        <v>565991</v>
      </c>
      <c r="E111" s="2"/>
    </row>
    <row r="112" spans="1:6" x14ac:dyDescent="0.25">
      <c r="A112" s="3"/>
      <c r="B112" s="3"/>
      <c r="E112" s="2"/>
    </row>
    <row r="113" spans="1:6" x14ac:dyDescent="0.25">
      <c r="A113" s="3"/>
      <c r="B113" s="3"/>
      <c r="E113" s="2"/>
    </row>
    <row r="114" spans="1:6" x14ac:dyDescent="0.25">
      <c r="A114" s="3"/>
      <c r="B114" s="3"/>
      <c r="E114" s="2"/>
    </row>
    <row r="115" spans="1:6" x14ac:dyDescent="0.25">
      <c r="A115" s="3"/>
      <c r="B115" s="3"/>
      <c r="E115" s="2"/>
    </row>
    <row r="116" spans="1:6" ht="15.6" x14ac:dyDescent="0.3">
      <c r="A116" s="5" t="s">
        <v>7</v>
      </c>
      <c r="B116" s="3"/>
      <c r="C116" s="12">
        <f>C30-C98</f>
        <v>11979.329999999842</v>
      </c>
      <c r="D116" s="4"/>
      <c r="E116" s="2"/>
    </row>
    <row r="117" spans="1:6" ht="15.6" x14ac:dyDescent="0.3">
      <c r="A117" s="5" t="s">
        <v>6</v>
      </c>
      <c r="E117" s="6"/>
      <c r="F117" s="20"/>
    </row>
    <row r="118" spans="1:6" x14ac:dyDescent="0.25">
      <c r="A118" s="3">
        <v>530</v>
      </c>
      <c r="B118" s="3" t="s">
        <v>5</v>
      </c>
      <c r="C118" s="10">
        <f>C116*0.3</f>
        <v>3593.7989999999522</v>
      </c>
      <c r="E118" s="6">
        <f>C118/$C$126</f>
        <v>1.7997327743132581E-3</v>
      </c>
      <c r="F118" s="20"/>
    </row>
    <row r="119" spans="1:6" x14ac:dyDescent="0.25">
      <c r="A119" s="3">
        <v>531</v>
      </c>
      <c r="B119" s="3" t="s">
        <v>4</v>
      </c>
      <c r="C119" s="10">
        <f>C116*0.15</f>
        <v>1796.8994999999761</v>
      </c>
      <c r="E119" s="6">
        <f t="shared" ref="E119:E121" si="4">C119/$C$126</f>
        <v>8.9986638715662906E-4</v>
      </c>
      <c r="F119" s="20"/>
    </row>
    <row r="120" spans="1:6" x14ac:dyDescent="0.25">
      <c r="A120" s="3">
        <v>532</v>
      </c>
      <c r="B120" s="3" t="s">
        <v>3</v>
      </c>
      <c r="C120" s="10">
        <f>C116*0.3</f>
        <v>3593.7989999999522</v>
      </c>
      <c r="E120" s="6">
        <f t="shared" si="4"/>
        <v>1.7997327743132581E-3</v>
      </c>
      <c r="F120" s="20"/>
    </row>
    <row r="121" spans="1:6" x14ac:dyDescent="0.25">
      <c r="A121" s="3">
        <v>533</v>
      </c>
      <c r="B121" s="3" t="s">
        <v>2</v>
      </c>
      <c r="C121" s="10">
        <f>C116-SUM(C118:C120)</f>
        <v>2994.8324999999604</v>
      </c>
      <c r="E121" s="6">
        <f t="shared" si="4"/>
        <v>1.4997773119277153E-3</v>
      </c>
      <c r="F121" s="20"/>
    </row>
    <row r="122" spans="1:6" ht="15.6" x14ac:dyDescent="0.3">
      <c r="A122" s="3"/>
      <c r="B122" s="3"/>
      <c r="C122" s="12"/>
      <c r="D122" s="4"/>
    </row>
    <row r="123" spans="1:6" ht="15.6" x14ac:dyDescent="0.3">
      <c r="A123" s="3"/>
      <c r="B123" s="5" t="s">
        <v>1</v>
      </c>
      <c r="C123" s="12">
        <f>SUM(C118:C122)</f>
        <v>11979.329999999842</v>
      </c>
      <c r="E123" s="1"/>
      <c r="F123" s="1"/>
    </row>
    <row r="124" spans="1:6" x14ac:dyDescent="0.25">
      <c r="A124" s="3"/>
      <c r="B124" s="3"/>
    </row>
    <row r="125" spans="1:6" ht="15.6" x14ac:dyDescent="0.3">
      <c r="A125" s="3"/>
      <c r="B125" s="3"/>
      <c r="D125" s="4"/>
      <c r="E125" s="1"/>
    </row>
    <row r="126" spans="1:6" ht="15.6" x14ac:dyDescent="0.3">
      <c r="A126" s="3"/>
      <c r="B126" s="5" t="s">
        <v>0</v>
      </c>
      <c r="C126" s="12">
        <f>C123+C111+C98</f>
        <v>1996851.45</v>
      </c>
      <c r="F126" s="1"/>
    </row>
    <row r="127" spans="1:6" x14ac:dyDescent="0.25">
      <c r="A127" s="3"/>
      <c r="B127" s="3"/>
    </row>
  </sheetData>
  <mergeCells count="2">
    <mergeCell ref="F7:I7"/>
    <mergeCell ref="F8:I8"/>
  </mergeCells>
  <printOptions gridLines="1"/>
  <pageMargins left="0.17" right="0.14000000000000001" top="0.5" bottom="0.32" header="0.17" footer="0.17"/>
  <pageSetup scale="68" fitToHeight="0" orientation="portrait" r:id="rId1"/>
  <headerFooter alignWithMargins="0">
    <oddHeader xml:space="preserve">&amp;C&amp;"Arial,Bold"2025 Westland Budget
&amp;"Arial,Regular"
</oddHeader>
    <oddFooter>&amp;C
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628-5D53-421A-935D-966803398803}">
  <dimension ref="A1:C22"/>
  <sheetViews>
    <sheetView workbookViewId="0">
      <selection activeCell="C23" sqref="C23"/>
    </sheetView>
  </sheetViews>
  <sheetFormatPr defaultRowHeight="15" x14ac:dyDescent="0.25"/>
  <cols>
    <col min="1" max="1" width="30.08984375" bestFit="1" customWidth="1"/>
  </cols>
  <sheetData>
    <row r="1" spans="1:3" x14ac:dyDescent="0.25">
      <c r="A1" s="17"/>
    </row>
    <row r="2" spans="1:3" ht="15.6" x14ac:dyDescent="0.3">
      <c r="B2" s="8">
        <v>2024</v>
      </c>
      <c r="C2" s="8">
        <v>2025</v>
      </c>
    </row>
    <row r="3" spans="1:3" x14ac:dyDescent="0.25">
      <c r="A3" t="s">
        <v>100</v>
      </c>
      <c r="B3" s="15">
        <v>50</v>
      </c>
      <c r="C3" s="15">
        <v>50</v>
      </c>
    </row>
    <row r="4" spans="1:3" x14ac:dyDescent="0.25">
      <c r="B4" s="15"/>
      <c r="C4" s="15"/>
    </row>
    <row r="5" spans="1:3" x14ac:dyDescent="0.25">
      <c r="A5" t="s">
        <v>98</v>
      </c>
      <c r="B5" s="15">
        <v>40</v>
      </c>
      <c r="C5" s="15">
        <v>46</v>
      </c>
    </row>
    <row r="6" spans="1:3" x14ac:dyDescent="0.25">
      <c r="A6" t="s">
        <v>99</v>
      </c>
      <c r="B6" s="15">
        <v>7</v>
      </c>
      <c r="C6" s="15">
        <v>7</v>
      </c>
    </row>
    <row r="7" spans="1:3" x14ac:dyDescent="0.25">
      <c r="A7" t="s">
        <v>14</v>
      </c>
      <c r="B7" s="15">
        <v>1</v>
      </c>
      <c r="C7" s="15">
        <v>1</v>
      </c>
    </row>
    <row r="8" spans="1:3" x14ac:dyDescent="0.25">
      <c r="A8" t="s">
        <v>74</v>
      </c>
      <c r="B8" s="15">
        <v>5</v>
      </c>
      <c r="C8" s="15">
        <v>5</v>
      </c>
    </row>
    <row r="9" spans="1:3" x14ac:dyDescent="0.25">
      <c r="A9" t="s">
        <v>103</v>
      </c>
      <c r="B9" s="16">
        <v>8</v>
      </c>
      <c r="C9" s="16">
        <v>14</v>
      </c>
    </row>
    <row r="10" spans="1:3" x14ac:dyDescent="0.25">
      <c r="A10" s="17" t="s">
        <v>105</v>
      </c>
      <c r="B10" s="15">
        <f t="shared" ref="B10:C10" si="0">SUM(B5:B9)</f>
        <v>61</v>
      </c>
      <c r="C10" s="15">
        <f t="shared" si="0"/>
        <v>73</v>
      </c>
    </row>
    <row r="11" spans="1:3" x14ac:dyDescent="0.25">
      <c r="B11" s="15"/>
      <c r="C11" s="15"/>
    </row>
    <row r="12" spans="1:3" x14ac:dyDescent="0.25">
      <c r="B12" s="15"/>
      <c r="C12" s="15"/>
    </row>
    <row r="13" spans="1:3" x14ac:dyDescent="0.25">
      <c r="B13" s="15"/>
      <c r="C13" s="15"/>
    </row>
    <row r="14" spans="1:3" x14ac:dyDescent="0.25">
      <c r="A14" t="s">
        <v>107</v>
      </c>
      <c r="B14" s="15"/>
      <c r="C14" s="15"/>
    </row>
    <row r="15" spans="1:3" x14ac:dyDescent="0.25">
      <c r="A15" t="s">
        <v>98</v>
      </c>
      <c r="B15" s="15">
        <v>40</v>
      </c>
      <c r="C15" s="15">
        <v>46</v>
      </c>
    </row>
    <row r="16" spans="1:3" x14ac:dyDescent="0.25">
      <c r="A16" t="s">
        <v>106</v>
      </c>
      <c r="B16" s="15">
        <v>7</v>
      </c>
      <c r="C16" s="15">
        <v>7</v>
      </c>
    </row>
    <row r="17" spans="1:3" x14ac:dyDescent="0.25">
      <c r="A17" t="s">
        <v>14</v>
      </c>
      <c r="B17" s="15">
        <v>1</v>
      </c>
      <c r="C17" s="15">
        <v>1</v>
      </c>
    </row>
    <row r="18" spans="1:3" x14ac:dyDescent="0.25">
      <c r="A18" t="s">
        <v>74</v>
      </c>
      <c r="B18" s="15">
        <v>5</v>
      </c>
      <c r="C18" s="15">
        <v>5</v>
      </c>
    </row>
    <row r="19" spans="1:3" x14ac:dyDescent="0.25">
      <c r="A19" t="s">
        <v>108</v>
      </c>
      <c r="B19" s="16">
        <v>8</v>
      </c>
      <c r="C19" s="16">
        <v>14</v>
      </c>
    </row>
    <row r="20" spans="1:3" x14ac:dyDescent="0.25">
      <c r="B20" s="15">
        <f t="shared" ref="B20:C20" si="1">SUM(B15:B19)</f>
        <v>61</v>
      </c>
      <c r="C20" s="15">
        <f t="shared" si="1"/>
        <v>73</v>
      </c>
    </row>
    <row r="22" spans="1:3" x14ac:dyDescent="0.25">
      <c r="A22" t="s">
        <v>104</v>
      </c>
      <c r="B22" s="15">
        <v>13</v>
      </c>
      <c r="C22" s="15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WID 2025 APPROVED BUDGET</vt:lpstr>
      <vt:lpstr>Water Cost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Tina Richardson</cp:lastModifiedBy>
  <cp:lastPrinted>2025-02-11T21:16:54Z</cp:lastPrinted>
  <dcterms:created xsi:type="dcterms:W3CDTF">2018-02-22T15:02:36Z</dcterms:created>
  <dcterms:modified xsi:type="dcterms:W3CDTF">2025-02-20T21:42:27Z</dcterms:modified>
</cp:coreProperties>
</file>