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acey\Documents\My Documents\Budget\2022 Budget\"/>
    </mc:Choice>
  </mc:AlternateContent>
  <xr:revisionPtr revIDLastSave="0" documentId="13_ncr:1_{AEB0556F-017D-4B7B-952A-45E2A7837DC4}" xr6:coauthVersionLast="47" xr6:coauthVersionMax="47" xr10:uidLastSave="{00000000-0000-0000-0000-000000000000}"/>
  <bookViews>
    <workbookView xWindow="-96" yWindow="0" windowWidth="15552" windowHeight="16656" xr2:uid="{00000000-000D-0000-FFFF-FFFF00000000}"/>
  </bookViews>
  <sheets>
    <sheet name="2022 Approved Budget" sheetId="3" r:id="rId1"/>
  </sheets>
  <definedNames>
    <definedName name="_xlnm.Print_Area" localSheetId="0">'2022 Approved Budget'!$A$1:$K$130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3" l="1"/>
  <c r="C74" i="3"/>
  <c r="C73" i="3"/>
  <c r="C40" i="3"/>
  <c r="C15" i="3"/>
  <c r="C12" i="3"/>
  <c r="C10" i="3"/>
  <c r="C8" i="3"/>
  <c r="C7" i="3"/>
  <c r="C6" i="3"/>
  <c r="C99" i="3" l="1"/>
  <c r="C29" i="3"/>
  <c r="C119" i="3" l="1"/>
  <c r="C123" i="3" s="1"/>
  <c r="C45" i="3"/>
  <c r="E24" i="3" s="1"/>
  <c r="C122" i="3" l="1"/>
  <c r="C121" i="3"/>
  <c r="E15" i="3"/>
  <c r="E17" i="3"/>
  <c r="E25" i="3"/>
  <c r="E22" i="3"/>
  <c r="E8" i="3"/>
  <c r="E18" i="3"/>
  <c r="E36" i="3"/>
  <c r="E7" i="3"/>
  <c r="E10" i="3"/>
  <c r="E27" i="3"/>
  <c r="E20" i="3"/>
  <c r="E19" i="3"/>
  <c r="E23" i="3"/>
  <c r="E38" i="3"/>
  <c r="E26" i="3"/>
  <c r="E28" i="3"/>
  <c r="E34" i="3"/>
  <c r="E9" i="3"/>
  <c r="E35" i="3"/>
  <c r="E39" i="3"/>
  <c r="E16" i="3"/>
  <c r="E14" i="3"/>
  <c r="E37" i="3"/>
  <c r="E11" i="3"/>
  <c r="E13" i="3"/>
  <c r="E21" i="3"/>
  <c r="E12" i="3"/>
  <c r="E6" i="3"/>
  <c r="C124" i="3" l="1"/>
  <c r="C126" i="3" s="1"/>
  <c r="C129" i="3" s="1"/>
  <c r="E107" i="3" l="1"/>
  <c r="E109" i="3"/>
  <c r="E110" i="3"/>
  <c r="E111" i="3"/>
  <c r="E106" i="3"/>
  <c r="E112" i="3"/>
  <c r="E105" i="3"/>
  <c r="E108" i="3"/>
  <c r="E121" i="3"/>
  <c r="E122" i="3"/>
  <c r="E123" i="3"/>
  <c r="E124" i="3"/>
  <c r="E97" i="3"/>
  <c r="E94" i="3"/>
  <c r="E91" i="3"/>
  <c r="E88" i="3"/>
  <c r="E85" i="3"/>
  <c r="E82" i="3"/>
  <c r="E79" i="3"/>
  <c r="E76" i="3"/>
  <c r="E87" i="3"/>
  <c r="E78" i="3"/>
  <c r="E75" i="3"/>
  <c r="E70" i="3"/>
  <c r="E58" i="3"/>
  <c r="E55" i="3"/>
  <c r="E96" i="3"/>
  <c r="E93" i="3"/>
  <c r="E90" i="3"/>
  <c r="E84" i="3"/>
  <c r="E81" i="3"/>
  <c r="E67" i="3"/>
  <c r="E64" i="3"/>
  <c r="E61" i="3"/>
  <c r="E52" i="3"/>
  <c r="E72" i="3"/>
  <c r="E65" i="3"/>
  <c r="E63" i="3"/>
  <c r="E92" i="3"/>
  <c r="E73" i="3"/>
  <c r="E71" i="3"/>
  <c r="E69" i="3"/>
  <c r="E62" i="3"/>
  <c r="E60" i="3"/>
  <c r="E53" i="3"/>
  <c r="E51" i="3"/>
  <c r="E95" i="3"/>
  <c r="E86" i="3"/>
  <c r="E77" i="3"/>
  <c r="E68" i="3"/>
  <c r="E59" i="3"/>
  <c r="E57" i="3"/>
  <c r="E50" i="3"/>
  <c r="E83" i="3"/>
  <c r="E80" i="3"/>
  <c r="E74" i="3"/>
  <c r="E66" i="3"/>
  <c r="E98" i="3"/>
  <c r="E89" i="3"/>
  <c r="E56" i="3"/>
  <c r="E54" i="3"/>
</calcChain>
</file>

<file path=xl/sharedStrings.xml><?xml version="1.0" encoding="utf-8"?>
<sst xmlns="http://schemas.openxmlformats.org/spreadsheetml/2006/main" count="123" uniqueCount="112">
  <si>
    <t>TOTAL EXPENSES</t>
  </si>
  <si>
    <t>TOTAL</t>
  </si>
  <si>
    <t>Unobligated Reserves</t>
  </si>
  <si>
    <t>Water Delivery Improvement Res.</t>
  </si>
  <si>
    <t>Pickup Purchase Reserve</t>
  </si>
  <si>
    <t>Equipment Reserve</t>
  </si>
  <si>
    <t>CAPITAL EXPENSES</t>
  </si>
  <si>
    <t>RESERVES AND</t>
  </si>
  <si>
    <t>Property Taxes</t>
  </si>
  <si>
    <t>Private Pipes/Meters</t>
  </si>
  <si>
    <t>BPA P/R Taxes</t>
  </si>
  <si>
    <t>BPA P/R</t>
  </si>
  <si>
    <t>BPA Contract</t>
  </si>
  <si>
    <t>Power - Pipelines</t>
  </si>
  <si>
    <t>Safety of Dams</t>
  </si>
  <si>
    <t>Water Right Transfer Fees</t>
  </si>
  <si>
    <t>BY INCOME</t>
  </si>
  <si>
    <t xml:space="preserve">EXPENSES OFFSET </t>
  </si>
  <si>
    <t>Recharge B-line</t>
  </si>
  <si>
    <t>Recharge A-line</t>
  </si>
  <si>
    <t>Weed Control</t>
  </si>
  <si>
    <t>Water Delivery Improvements</t>
  </si>
  <si>
    <t>Water Storage-McKay</t>
  </si>
  <si>
    <t>Training</t>
  </si>
  <si>
    <t>Travel</t>
  </si>
  <si>
    <t>Shop Utilities</t>
  </si>
  <si>
    <t>Shop Supplies</t>
  </si>
  <si>
    <t>Portable Restroom Service</t>
  </si>
  <si>
    <t>R/M Open Ditch</t>
  </si>
  <si>
    <t>R/M Tools/Sm Equip</t>
  </si>
  <si>
    <t>R/M Pumps &amp; Pipelines</t>
  </si>
  <si>
    <t>R/M Pickups</t>
  </si>
  <si>
    <t>R/M General</t>
  </si>
  <si>
    <t>R/M Equipment</t>
  </si>
  <si>
    <t>R/M Building</t>
  </si>
  <si>
    <t>Power</t>
  </si>
  <si>
    <t>Safety</t>
  </si>
  <si>
    <t>Professional Services</t>
  </si>
  <si>
    <t>Information/Outreach</t>
  </si>
  <si>
    <t>Dental Insurance</t>
  </si>
  <si>
    <t>Health Insurance</t>
  </si>
  <si>
    <t>Deferred Compensation</t>
  </si>
  <si>
    <t>Payroll Taxes</t>
  </si>
  <si>
    <t>Payroll Wages</t>
  </si>
  <si>
    <t>Telephone</t>
  </si>
  <si>
    <t>Office Postage</t>
  </si>
  <si>
    <t>Office Utilities</t>
  </si>
  <si>
    <t>Office Supplies</t>
  </si>
  <si>
    <t>Office Equipment</t>
  </si>
  <si>
    <t>Phase III/CTUIR Settlement General</t>
  </si>
  <si>
    <t>Miscellaneous</t>
  </si>
  <si>
    <t>Meals &amp; Entertainment</t>
  </si>
  <si>
    <t>Manager Vehicle</t>
  </si>
  <si>
    <t>Phase III/CTUIR Settlement Legal</t>
  </si>
  <si>
    <t>ESA Legal</t>
  </si>
  <si>
    <t>Legal - General</t>
  </si>
  <si>
    <t>ESA General</t>
  </si>
  <si>
    <t>Insurance</t>
  </si>
  <si>
    <t>Fuel</t>
  </si>
  <si>
    <t xml:space="preserve">Equipment Rental </t>
  </si>
  <si>
    <t>Donations</t>
  </si>
  <si>
    <t>Director Expenses</t>
  </si>
  <si>
    <t>Demossing</t>
  </si>
  <si>
    <t>Bonding</t>
  </si>
  <si>
    <t>Audit</t>
  </si>
  <si>
    <t>Ads &amp; Dues</t>
  </si>
  <si>
    <t>Budget</t>
  </si>
  <si>
    <t>EXPENSES</t>
  </si>
  <si>
    <t>% of Total</t>
  </si>
  <si>
    <t>TOTAL INCOME</t>
  </si>
  <si>
    <t>BY EXPENSES</t>
  </si>
  <si>
    <t xml:space="preserve">INCOME OFFSET </t>
  </si>
  <si>
    <t>UEC Capital Credits</t>
  </si>
  <si>
    <t>Water Right Transfer Admin.</t>
  </si>
  <si>
    <t>Title Search Fee</t>
  </si>
  <si>
    <t>Special Assessment</t>
  </si>
  <si>
    <t>Pipe/Meter Repair</t>
  </si>
  <si>
    <t>Miscellaneous Income</t>
  </si>
  <si>
    <t>Lien/Foreclosure Admin. Fees</t>
  </si>
  <si>
    <t>Interest - Finance Chg</t>
  </si>
  <si>
    <t>Interest - State Pool</t>
  </si>
  <si>
    <t>Interest - Checking</t>
  </si>
  <si>
    <t>NOWA Private McKay Water</t>
  </si>
  <si>
    <t>per rental contracts</t>
  </si>
  <si>
    <t>Rental Income - Land</t>
  </si>
  <si>
    <t>BPA Admin &amp; Fees</t>
  </si>
  <si>
    <t>R/M Income Pipelines</t>
  </si>
  <si>
    <t>Water Transportation</t>
  </si>
  <si>
    <t>Equipment Rental</t>
  </si>
  <si>
    <t>Recharge Water Income</t>
  </si>
  <si>
    <t>14,751 acres receiving McKay water @ $7 per acre.</t>
  </si>
  <si>
    <t>Phase III/CTUIR Settlement</t>
  </si>
  <si>
    <t>Dillon</t>
  </si>
  <si>
    <t>Floodwater Income</t>
  </si>
  <si>
    <t>Limited Water O&amp;M</t>
  </si>
  <si>
    <t xml:space="preserve">O&amp;M Assessment </t>
  </si>
  <si>
    <t>INCOME</t>
  </si>
  <si>
    <t>No change: $11 per acre for 5,650 acres.</t>
  </si>
  <si>
    <t>Workers' Comp</t>
  </si>
  <si>
    <t>Exchange Water Admin Fee</t>
  </si>
  <si>
    <t>pressurized + limited water acres @ $4.00 per acre.</t>
  </si>
  <si>
    <t>$32.00 O&amp;M plus $50 account charge</t>
  </si>
  <si>
    <t>7 year, $5 per acre: litigation (expires 2025)</t>
  </si>
  <si>
    <t>(McKay Creek Bank repairs ~ $81,000)</t>
  </si>
  <si>
    <t>recharge water is $85,575 base + $ for pay down of extra water deliveries.</t>
  </si>
  <si>
    <t>2022 Westland Irrigation District Budget</t>
  </si>
  <si>
    <t>Approved January 5, 2022</t>
  </si>
  <si>
    <t>Account #</t>
  </si>
  <si>
    <t>Account</t>
  </si>
  <si>
    <t>Amount</t>
  </si>
  <si>
    <t>Budget %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</si>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</sst>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rgb="FF00B0F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Courier New"/>
      <family val="3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5"/>
      <name val="Arial"/>
      <family val="2"/>
    </font>
    <font>
      <b/>
      <sz val="13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0" fontId="2" fillId="0" borderId="0"/>
    <xf numFmtId="0" fontId="8" fillId="0" borderId="1" applyNumberFormat="0" applyFill="0" applyAlignment="0" applyProtection="0"/>
    <xf numFmtId="0" fontId="9" fillId="0" borderId="2" applyNumberFormat="0" applyFill="0" applyAlignment="0" applyProtection="0"/>
  </cellStyleXfs>
  <cellXfs count="27">
    <xf numFmtId="0" fontId="0" fillId="0" borderId="0" xfId="0"/>
    <xf numFmtId="3" fontId="0" fillId="0" borderId="0" xfId="0" applyNumberFormat="1"/>
    <xf numFmtId="4" fontId="2" fillId="0" borderId="0" xfId="0" applyNumberFormat="1" applyFont="1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10" fontId="0" fillId="0" borderId="0" xfId="0" applyNumberFormat="1"/>
    <xf numFmtId="3" fontId="2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3" fontId="4" fillId="0" borderId="0" xfId="0" applyNumberFormat="1" applyFont="1"/>
    <xf numFmtId="0" fontId="5" fillId="0" borderId="0" xfId="0" applyFont="1"/>
    <xf numFmtId="3" fontId="0" fillId="2" borderId="0" xfId="0" applyNumberFormat="1" applyFill="1"/>
    <xf numFmtId="1" fontId="3" fillId="2" borderId="0" xfId="0" applyNumberFormat="1" applyFont="1" applyFill="1" applyAlignment="1">
      <alignment horizontal="center"/>
    </xf>
    <xf numFmtId="3" fontId="2" fillId="2" borderId="0" xfId="0" applyNumberFormat="1" applyFont="1" applyFill="1"/>
    <xf numFmtId="3" fontId="3" fillId="2" borderId="0" xfId="0" applyNumberFormat="1" applyFont="1" applyFill="1"/>
    <xf numFmtId="3" fontId="4" fillId="2" borderId="0" xfId="0" applyNumberFormat="1" applyFont="1" applyFill="1"/>
    <xf numFmtId="0" fontId="7" fillId="0" borderId="0" xfId="0" applyFont="1"/>
    <xf numFmtId="0" fontId="2" fillId="0" borderId="0" xfId="0" applyFont="1" applyAlignment="1">
      <alignment horizontal="left" vertical="top" wrapText="1"/>
    </xf>
    <xf numFmtId="3" fontId="10" fillId="0" borderId="0" xfId="4" applyNumberFormat="1" applyFont="1" applyFill="1" applyBorder="1"/>
    <xf numFmtId="0" fontId="11" fillId="0" borderId="0" xfId="5" applyFont="1" applyBorder="1"/>
    <xf numFmtId="3" fontId="11" fillId="0" borderId="0" xfId="5" applyNumberFormat="1" applyFont="1" applyFill="1" applyBorder="1" applyAlignment="1">
      <alignment horizontal="center"/>
    </xf>
    <xf numFmtId="1" fontId="11" fillId="0" borderId="0" xfId="5" applyNumberFormat="1" applyFont="1" applyBorder="1" applyAlignment="1">
      <alignment horizontal="center"/>
    </xf>
    <xf numFmtId="4" fontId="11" fillId="0" borderId="0" xfId="5" applyNumberFormat="1" applyFont="1" applyBorder="1" applyAlignment="1">
      <alignment horizontal="center"/>
    </xf>
    <xf numFmtId="0" fontId="12" fillId="0" borderId="0" xfId="0" applyFont="1"/>
    <xf numFmtId="1" fontId="3" fillId="0" borderId="0" xfId="0" applyNumberFormat="1" applyFont="1" applyFill="1" applyAlignment="1">
      <alignment horizontal="center"/>
    </xf>
  </cellXfs>
  <cellStyles count="6">
    <cellStyle name="Heading 1" xfId="4" builtinId="16"/>
    <cellStyle name="Heading 2" xfId="5" builtinId="17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L130"/>
  <sheetViews>
    <sheetView tabSelected="1" showOutlineSymbols="0" view="pageLayout" zoomScale="80" zoomScaleNormal="100" zoomScaleSheetLayoutView="75" zoomScalePageLayoutView="80" workbookViewId="0">
      <selection activeCell="C2" sqref="C2"/>
    </sheetView>
  </sheetViews>
  <sheetFormatPr defaultColWidth="9.54296875" defaultRowHeight="15" x14ac:dyDescent="0.25"/>
  <cols>
    <col min="1" max="1" width="19.6328125" bestFit="1" customWidth="1"/>
    <col min="2" max="2" width="32.453125" customWidth="1"/>
    <col min="3" max="3" width="13.1796875" style="13" bestFit="1" customWidth="1"/>
    <col min="4" max="4" width="1.90625" style="1" customWidth="1"/>
    <col min="5" max="5" width="9.54296875" bestFit="1" customWidth="1"/>
    <col min="8" max="8" width="13.1796875" customWidth="1"/>
    <col min="11" max="11" width="9.54296875" customWidth="1"/>
  </cols>
  <sheetData>
    <row r="1" spans="1:12" ht="19.2" x14ac:dyDescent="0.35">
      <c r="A1" s="5"/>
      <c r="C1" s="20" t="s">
        <v>105</v>
      </c>
    </row>
    <row r="2" spans="1:12" ht="20.399999999999999" x14ac:dyDescent="0.35">
      <c r="B2" s="12"/>
      <c r="C2" s="20" t="s">
        <v>106</v>
      </c>
    </row>
    <row r="3" spans="1:12" ht="19.2" x14ac:dyDescent="0.35">
      <c r="C3" s="20"/>
    </row>
    <row r="4" spans="1:12" ht="16.8" x14ac:dyDescent="0.3">
      <c r="A4" s="21" t="s">
        <v>107</v>
      </c>
      <c r="B4" s="21" t="s">
        <v>108</v>
      </c>
      <c r="C4" s="22" t="s">
        <v>109</v>
      </c>
      <c r="D4" s="23"/>
      <c r="E4" s="24" t="s">
        <v>110</v>
      </c>
      <c r="F4" s="24" t="s">
        <v>111</v>
      </c>
    </row>
    <row r="5" spans="1:12" ht="15.6" x14ac:dyDescent="0.3">
      <c r="A5" s="25" t="s">
        <v>96</v>
      </c>
      <c r="B5" s="3"/>
      <c r="C5" s="26"/>
      <c r="D5" s="10"/>
      <c r="E5" s="9"/>
    </row>
    <row r="6" spans="1:12" x14ac:dyDescent="0.25">
      <c r="A6" s="3">
        <v>400</v>
      </c>
      <c r="B6" s="3" t="s">
        <v>95</v>
      </c>
      <c r="C6" s="15">
        <f>(8734.15*32)+(262*50)</f>
        <v>292592.8</v>
      </c>
      <c r="D6" s="7"/>
      <c r="E6" s="6">
        <f t="shared" ref="E6:E28" si="0">C6/$C$45</f>
        <v>0.18526991093154641</v>
      </c>
      <c r="F6" t="s">
        <v>101</v>
      </c>
      <c r="L6" s="1"/>
    </row>
    <row r="7" spans="1:12" x14ac:dyDescent="0.25">
      <c r="A7" s="3">
        <v>402</v>
      </c>
      <c r="B7" s="3" t="s">
        <v>94</v>
      </c>
      <c r="C7" s="15">
        <f>(6017.12*32)+(8*50)</f>
        <v>192947.84</v>
      </c>
      <c r="D7" s="7"/>
      <c r="E7" s="6">
        <f t="shared" si="0"/>
        <v>0.12217467118546413</v>
      </c>
      <c r="F7" t="s">
        <v>101</v>
      </c>
    </row>
    <row r="8" spans="1:12" x14ac:dyDescent="0.25">
      <c r="A8" s="3">
        <v>405</v>
      </c>
      <c r="B8" s="3" t="s">
        <v>93</v>
      </c>
      <c r="C8" s="15">
        <f>5650*11</f>
        <v>62150</v>
      </c>
      <c r="D8" s="7"/>
      <c r="E8" s="6">
        <f t="shared" si="0"/>
        <v>3.9353411855642416E-2</v>
      </c>
      <c r="F8" t="s">
        <v>97</v>
      </c>
    </row>
    <row r="9" spans="1:12" x14ac:dyDescent="0.25">
      <c r="A9" s="3">
        <v>405.1</v>
      </c>
      <c r="B9" s="3" t="s">
        <v>92</v>
      </c>
      <c r="C9" s="15">
        <v>20000</v>
      </c>
      <c r="D9" s="7"/>
      <c r="E9" s="6">
        <f t="shared" si="0"/>
        <v>1.2664010251212362E-2</v>
      </c>
    </row>
    <row r="10" spans="1:12" x14ac:dyDescent="0.25">
      <c r="A10" s="3">
        <v>410</v>
      </c>
      <c r="B10" s="3" t="s">
        <v>91</v>
      </c>
      <c r="C10" s="15">
        <f>14751.15*7</f>
        <v>103258.05</v>
      </c>
      <c r="D10" s="7"/>
      <c r="E10" s="6">
        <f t="shared" si="0"/>
        <v>6.5383050186009928E-2</v>
      </c>
      <c r="F10" s="3" t="s">
        <v>90</v>
      </c>
    </row>
    <row r="11" spans="1:12" x14ac:dyDescent="0.25">
      <c r="A11">
        <v>414</v>
      </c>
      <c r="B11" t="s">
        <v>99</v>
      </c>
      <c r="C11" s="15">
        <v>750</v>
      </c>
      <c r="D11" s="7"/>
      <c r="E11" s="6">
        <f t="shared" si="0"/>
        <v>4.7490038442046356E-4</v>
      </c>
      <c r="F11" s="3"/>
    </row>
    <row r="12" spans="1:12" x14ac:dyDescent="0.25">
      <c r="A12" s="3">
        <v>415</v>
      </c>
      <c r="B12" s="3" t="s">
        <v>89</v>
      </c>
      <c r="C12" s="15">
        <f>(7500*11.41)+27000</f>
        <v>112575</v>
      </c>
      <c r="D12" s="7"/>
      <c r="E12" s="6">
        <f t="shared" si="0"/>
        <v>7.1282547701511587E-2</v>
      </c>
      <c r="F12" t="s">
        <v>104</v>
      </c>
    </row>
    <row r="13" spans="1:12" x14ac:dyDescent="0.25">
      <c r="A13" s="3">
        <v>416</v>
      </c>
      <c r="B13" s="3" t="s">
        <v>88</v>
      </c>
      <c r="C13" s="15">
        <v>500</v>
      </c>
      <c r="D13" s="7"/>
      <c r="E13" s="6">
        <f t="shared" si="0"/>
        <v>3.1660025628030904E-4</v>
      </c>
    </row>
    <row r="14" spans="1:12" x14ac:dyDescent="0.25">
      <c r="A14" s="3">
        <v>419</v>
      </c>
      <c r="B14" s="3" t="s">
        <v>87</v>
      </c>
      <c r="C14" s="15">
        <v>8500</v>
      </c>
      <c r="D14" s="7"/>
      <c r="E14" s="6">
        <f t="shared" si="0"/>
        <v>5.3822043567652534E-3</v>
      </c>
    </row>
    <row r="15" spans="1:12" x14ac:dyDescent="0.25">
      <c r="A15" s="3">
        <v>422</v>
      </c>
      <c r="B15" s="3" t="s">
        <v>86</v>
      </c>
      <c r="C15" s="15">
        <f>9393.97*4</f>
        <v>37575.879999999997</v>
      </c>
      <c r="D15" s="7"/>
      <c r="E15" s="6">
        <f t="shared" si="0"/>
        <v>2.3793066475916277E-2</v>
      </c>
      <c r="F15" t="s">
        <v>100</v>
      </c>
    </row>
    <row r="16" spans="1:12" x14ac:dyDescent="0.25">
      <c r="A16" s="3">
        <v>425</v>
      </c>
      <c r="B16" s="3" t="s">
        <v>85</v>
      </c>
      <c r="C16" s="15">
        <v>70000</v>
      </c>
      <c r="D16" s="7"/>
      <c r="E16" s="6">
        <f t="shared" si="0"/>
        <v>4.4324035879243266E-2</v>
      </c>
      <c r="F16" s="3"/>
    </row>
    <row r="17" spans="1:6" x14ac:dyDescent="0.25">
      <c r="A17" s="3">
        <v>430</v>
      </c>
      <c r="B17" s="3" t="s">
        <v>84</v>
      </c>
      <c r="C17" s="15">
        <v>1362</v>
      </c>
      <c r="D17" s="7"/>
      <c r="E17" s="6">
        <f t="shared" si="0"/>
        <v>8.624190981075618E-4</v>
      </c>
      <c r="F17" s="3" t="s">
        <v>83</v>
      </c>
    </row>
    <row r="18" spans="1:6" x14ac:dyDescent="0.25">
      <c r="A18" s="3">
        <v>439</v>
      </c>
      <c r="B18" s="3" t="s">
        <v>82</v>
      </c>
      <c r="C18" s="15">
        <v>7500</v>
      </c>
      <c r="D18" s="7"/>
      <c r="E18" s="6">
        <f t="shared" si="0"/>
        <v>4.7490038442046358E-3</v>
      </c>
    </row>
    <row r="19" spans="1:6" x14ac:dyDescent="0.25">
      <c r="A19" s="3">
        <v>440</v>
      </c>
      <c r="B19" s="3" t="s">
        <v>81</v>
      </c>
      <c r="C19" s="15">
        <v>30</v>
      </c>
      <c r="D19" s="7"/>
      <c r="E19" s="6">
        <f t="shared" si="0"/>
        <v>1.8996015376818541E-5</v>
      </c>
    </row>
    <row r="20" spans="1:6" x14ac:dyDescent="0.25">
      <c r="A20" s="3">
        <v>441</v>
      </c>
      <c r="B20" s="3" t="s">
        <v>80</v>
      </c>
      <c r="C20" s="15">
        <v>18000</v>
      </c>
      <c r="D20" s="7"/>
      <c r="E20" s="6">
        <f t="shared" si="0"/>
        <v>1.1397609226091126E-2</v>
      </c>
    </row>
    <row r="21" spans="1:6" x14ac:dyDescent="0.25">
      <c r="A21" s="3">
        <v>444</v>
      </c>
      <c r="B21" s="3" t="s">
        <v>79</v>
      </c>
      <c r="C21" s="13">
        <v>1000</v>
      </c>
      <c r="E21" s="6">
        <f t="shared" si="0"/>
        <v>6.3320051256061808E-4</v>
      </c>
    </row>
    <row r="22" spans="1:6" x14ac:dyDescent="0.25">
      <c r="A22" s="3">
        <v>447</v>
      </c>
      <c r="B22" s="3" t="s">
        <v>78</v>
      </c>
      <c r="C22" s="13">
        <v>500</v>
      </c>
      <c r="E22" s="6">
        <f t="shared" si="0"/>
        <v>3.1660025628030904E-4</v>
      </c>
    </row>
    <row r="23" spans="1:6" x14ac:dyDescent="0.25">
      <c r="A23" s="3">
        <v>450</v>
      </c>
      <c r="B23" s="3" t="s">
        <v>77</v>
      </c>
      <c r="C23" s="15">
        <v>700</v>
      </c>
      <c r="D23" s="7"/>
      <c r="E23" s="6">
        <f t="shared" si="0"/>
        <v>4.4324035879243263E-4</v>
      </c>
    </row>
    <row r="24" spans="1:6" x14ac:dyDescent="0.25">
      <c r="A24" s="3">
        <v>451</v>
      </c>
      <c r="B24" s="3" t="s">
        <v>76</v>
      </c>
      <c r="C24" s="13">
        <v>200</v>
      </c>
      <c r="E24" s="6">
        <f t="shared" si="0"/>
        <v>1.2664010251212362E-4</v>
      </c>
    </row>
    <row r="25" spans="1:6" x14ac:dyDescent="0.25">
      <c r="A25" s="3">
        <v>466</v>
      </c>
      <c r="B25" s="3" t="s">
        <v>75</v>
      </c>
      <c r="C25" s="13">
        <v>104815</v>
      </c>
      <c r="E25" s="6">
        <f t="shared" si="0"/>
        <v>6.6368911724041191E-2</v>
      </c>
      <c r="F25" t="s">
        <v>102</v>
      </c>
    </row>
    <row r="26" spans="1:6" x14ac:dyDescent="0.25">
      <c r="A26" s="3">
        <v>480</v>
      </c>
      <c r="B26" s="3" t="s">
        <v>74</v>
      </c>
      <c r="C26" s="15">
        <v>500</v>
      </c>
      <c r="D26" s="7"/>
      <c r="E26" s="6">
        <f t="shared" si="0"/>
        <v>3.1660025628030904E-4</v>
      </c>
    </row>
    <row r="27" spans="1:6" x14ac:dyDescent="0.25">
      <c r="A27" s="3">
        <v>482</v>
      </c>
      <c r="B27" s="3" t="s">
        <v>73</v>
      </c>
      <c r="C27" s="13">
        <v>250</v>
      </c>
      <c r="E27" s="6">
        <f t="shared" si="0"/>
        <v>1.5830012814015452E-4</v>
      </c>
    </row>
    <row r="28" spans="1:6" x14ac:dyDescent="0.25">
      <c r="A28" s="3">
        <v>498</v>
      </c>
      <c r="B28" s="3" t="s">
        <v>72</v>
      </c>
      <c r="C28" s="15">
        <v>10000</v>
      </c>
      <c r="D28" s="7"/>
      <c r="E28" s="6">
        <f t="shared" si="0"/>
        <v>6.3320051256061808E-3</v>
      </c>
    </row>
    <row r="29" spans="1:6" ht="15.6" x14ac:dyDescent="0.3">
      <c r="A29" s="3"/>
      <c r="B29" s="5" t="s">
        <v>1</v>
      </c>
      <c r="C29" s="16">
        <f>SUM(C6:C28)</f>
        <v>1045706.5700000001</v>
      </c>
      <c r="D29" s="4"/>
      <c r="E29" s="2"/>
      <c r="F29" s="1"/>
    </row>
    <row r="30" spans="1:6" x14ac:dyDescent="0.25">
      <c r="A30" s="3"/>
      <c r="B30" s="3"/>
      <c r="C30" s="17"/>
      <c r="D30" s="11"/>
      <c r="E30" s="2"/>
    </row>
    <row r="31" spans="1:6" ht="15.6" x14ac:dyDescent="0.3">
      <c r="A31" s="25" t="s">
        <v>71</v>
      </c>
      <c r="B31" s="5"/>
      <c r="E31" s="2"/>
    </row>
    <row r="32" spans="1:6" x14ac:dyDescent="0.25">
      <c r="A32" s="25" t="s">
        <v>70</v>
      </c>
      <c r="B32" s="3"/>
      <c r="E32" s="2"/>
    </row>
    <row r="33" spans="1:6" x14ac:dyDescent="0.25">
      <c r="A33" s="3"/>
      <c r="B33" s="3"/>
      <c r="E33" s="2"/>
    </row>
    <row r="34" spans="1:6" x14ac:dyDescent="0.25">
      <c r="A34" s="3">
        <v>401</v>
      </c>
      <c r="B34" s="3" t="s">
        <v>14</v>
      </c>
      <c r="C34" s="15">
        <v>14750</v>
      </c>
      <c r="D34" s="7"/>
      <c r="E34" s="6">
        <f t="shared" ref="E34:E39" si="1">C34/$C$45</f>
        <v>9.3397075602691167E-3</v>
      </c>
      <c r="F34" t="s">
        <v>103</v>
      </c>
    </row>
    <row r="35" spans="1:6" x14ac:dyDescent="0.25">
      <c r="A35" s="3">
        <v>481</v>
      </c>
      <c r="B35" s="3" t="s">
        <v>15</v>
      </c>
      <c r="C35" s="13">
        <v>1000</v>
      </c>
      <c r="E35" s="6">
        <f t="shared" si="1"/>
        <v>6.3320051256061808E-4</v>
      </c>
    </row>
    <row r="36" spans="1:6" x14ac:dyDescent="0.25">
      <c r="A36" s="3">
        <v>491</v>
      </c>
      <c r="B36" s="3" t="s">
        <v>13</v>
      </c>
      <c r="C36" s="13">
        <v>120000</v>
      </c>
      <c r="E36" s="6">
        <f t="shared" si="1"/>
        <v>7.5984061507274173E-2</v>
      </c>
    </row>
    <row r="37" spans="1:6" x14ac:dyDescent="0.25">
      <c r="A37" s="3">
        <v>492</v>
      </c>
      <c r="B37" s="3" t="s">
        <v>12</v>
      </c>
      <c r="C37" s="13">
        <v>394652</v>
      </c>
      <c r="E37" s="6">
        <f t="shared" si="1"/>
        <v>0.24989384868307304</v>
      </c>
    </row>
    <row r="38" spans="1:6" x14ac:dyDescent="0.25">
      <c r="A38" s="3">
        <v>497</v>
      </c>
      <c r="B38" s="3" t="s">
        <v>9</v>
      </c>
      <c r="C38" s="13">
        <v>3000</v>
      </c>
      <c r="E38" s="6">
        <f t="shared" si="1"/>
        <v>1.8996015376818542E-3</v>
      </c>
    </row>
    <row r="39" spans="1:6" x14ac:dyDescent="0.25">
      <c r="A39" s="3">
        <v>499</v>
      </c>
      <c r="B39" s="3" t="s">
        <v>8</v>
      </c>
      <c r="C39" s="13">
        <v>170</v>
      </c>
      <c r="E39" s="6">
        <f t="shared" si="1"/>
        <v>1.0764408713530508E-4</v>
      </c>
    </row>
    <row r="40" spans="1:6" ht="15.6" x14ac:dyDescent="0.3">
      <c r="A40" s="3"/>
      <c r="B40" s="5" t="s">
        <v>1</v>
      </c>
      <c r="C40" s="16">
        <f>SUM(C34:C39)</f>
        <v>533572</v>
      </c>
      <c r="D40" s="4"/>
      <c r="E40" s="2"/>
    </row>
    <row r="41" spans="1:6" x14ac:dyDescent="0.25">
      <c r="A41" s="3"/>
      <c r="B41" s="3"/>
      <c r="E41" s="2"/>
    </row>
    <row r="42" spans="1:6" x14ac:dyDescent="0.25">
      <c r="A42" s="3"/>
      <c r="B42" s="3"/>
      <c r="E42" s="2"/>
    </row>
    <row r="43" spans="1:6" x14ac:dyDescent="0.25">
      <c r="A43" s="3"/>
      <c r="B43" s="3"/>
      <c r="E43" s="2"/>
    </row>
    <row r="44" spans="1:6" x14ac:dyDescent="0.25">
      <c r="A44" s="3"/>
      <c r="B44" s="3"/>
      <c r="E44" s="2"/>
    </row>
    <row r="45" spans="1:6" ht="15.6" x14ac:dyDescent="0.3">
      <c r="A45" s="3"/>
      <c r="B45" s="5" t="s">
        <v>69</v>
      </c>
      <c r="C45" s="16">
        <f>C29+C40</f>
        <v>1579278.57</v>
      </c>
      <c r="D45" s="4"/>
      <c r="E45" s="2"/>
      <c r="F45" s="1"/>
    </row>
    <row r="46" spans="1:6" x14ac:dyDescent="0.25">
      <c r="A46" s="3"/>
      <c r="B46" s="3"/>
      <c r="E46" s="2"/>
    </row>
    <row r="47" spans="1:6" x14ac:dyDescent="0.25">
      <c r="A47" s="3"/>
      <c r="B47" s="3"/>
      <c r="E47" s="2"/>
    </row>
    <row r="48" spans="1:6" ht="15.6" x14ac:dyDescent="0.3">
      <c r="A48" s="3"/>
      <c r="B48" s="3"/>
      <c r="C48" s="14">
        <v>2022</v>
      </c>
      <c r="D48" s="10"/>
      <c r="E48" s="8" t="s">
        <v>68</v>
      </c>
    </row>
    <row r="49" spans="1:6" ht="15.6" x14ac:dyDescent="0.3">
      <c r="A49" s="25" t="s">
        <v>67</v>
      </c>
      <c r="B49" s="3"/>
      <c r="E49" s="9" t="s">
        <v>66</v>
      </c>
    </row>
    <row r="50" spans="1:6" x14ac:dyDescent="0.25">
      <c r="A50" s="3">
        <v>501</v>
      </c>
      <c r="B50" s="3" t="s">
        <v>65</v>
      </c>
      <c r="C50" s="13">
        <v>15000</v>
      </c>
      <c r="E50" s="6">
        <f t="shared" ref="E50:E81" si="2">C50/$C$129</f>
        <v>9.4980076884092716E-3</v>
      </c>
      <c r="F50" s="1"/>
    </row>
    <row r="51" spans="1:6" x14ac:dyDescent="0.25">
      <c r="A51" s="3">
        <v>502</v>
      </c>
      <c r="B51" s="3" t="s">
        <v>64</v>
      </c>
      <c r="C51" s="15">
        <v>10900</v>
      </c>
      <c r="D51" s="7"/>
      <c r="E51" s="6">
        <f t="shared" si="2"/>
        <v>6.901885586910737E-3</v>
      </c>
      <c r="F51" s="7"/>
    </row>
    <row r="52" spans="1:6" x14ac:dyDescent="0.25">
      <c r="A52" s="3">
        <v>506</v>
      </c>
      <c r="B52" s="3" t="s">
        <v>63</v>
      </c>
      <c r="C52" s="13">
        <v>265</v>
      </c>
      <c r="E52" s="6">
        <f t="shared" si="2"/>
        <v>1.6779813582856379E-4</v>
      </c>
      <c r="F52" s="1"/>
    </row>
    <row r="53" spans="1:6" x14ac:dyDescent="0.25">
      <c r="A53" s="3">
        <v>513</v>
      </c>
      <c r="B53" s="3" t="s">
        <v>62</v>
      </c>
      <c r="C53" s="15">
        <v>95000</v>
      </c>
      <c r="E53" s="6">
        <f t="shared" si="2"/>
        <v>6.0154048693258716E-2</v>
      </c>
      <c r="F53" s="7"/>
    </row>
    <row r="54" spans="1:6" x14ac:dyDescent="0.25">
      <c r="A54" s="3">
        <v>515</v>
      </c>
      <c r="B54" s="3" t="s">
        <v>61</v>
      </c>
      <c r="C54" s="15">
        <v>2000</v>
      </c>
      <c r="D54" s="7"/>
      <c r="E54" s="6">
        <f t="shared" si="2"/>
        <v>1.2664010251212362E-3</v>
      </c>
      <c r="F54" s="7"/>
    </row>
    <row r="55" spans="1:6" x14ac:dyDescent="0.25">
      <c r="A55" s="3">
        <v>517</v>
      </c>
      <c r="B55" s="3" t="s">
        <v>60</v>
      </c>
      <c r="C55" s="15">
        <v>500</v>
      </c>
      <c r="D55" s="7"/>
      <c r="E55" s="6">
        <f t="shared" si="2"/>
        <v>3.1660025628030904E-4</v>
      </c>
      <c r="F55" s="7"/>
    </row>
    <row r="56" spans="1:6" x14ac:dyDescent="0.25">
      <c r="A56" s="3">
        <v>520</v>
      </c>
      <c r="B56" s="3" t="s">
        <v>59</v>
      </c>
      <c r="C56" s="13">
        <v>6000</v>
      </c>
      <c r="E56" s="6">
        <f t="shared" si="2"/>
        <v>3.7992030753637085E-3</v>
      </c>
      <c r="F56" s="1"/>
    </row>
    <row r="57" spans="1:6" x14ac:dyDescent="0.25">
      <c r="A57" s="3">
        <v>527</v>
      </c>
      <c r="B57" s="3" t="s">
        <v>58</v>
      </c>
      <c r="C57" s="13">
        <v>21500</v>
      </c>
      <c r="E57" s="6">
        <f t="shared" si="2"/>
        <v>1.3613811020053289E-2</v>
      </c>
      <c r="F57" s="1"/>
    </row>
    <row r="58" spans="1:6" x14ac:dyDescent="0.25">
      <c r="A58" s="3">
        <v>535</v>
      </c>
      <c r="B58" s="3" t="s">
        <v>57</v>
      </c>
      <c r="C58" s="15">
        <v>25000</v>
      </c>
      <c r="D58" s="7"/>
      <c r="E58" s="6">
        <f t="shared" si="2"/>
        <v>1.5830012814015453E-2</v>
      </c>
      <c r="F58" s="7"/>
    </row>
    <row r="59" spans="1:6" x14ac:dyDescent="0.25">
      <c r="A59" s="3">
        <v>544</v>
      </c>
      <c r="B59" s="3" t="s">
        <v>56</v>
      </c>
      <c r="C59" s="15">
        <v>500</v>
      </c>
      <c r="D59" s="7"/>
      <c r="E59" s="6">
        <f t="shared" si="2"/>
        <v>3.1660025628030904E-4</v>
      </c>
      <c r="F59" s="7"/>
    </row>
    <row r="60" spans="1:6" x14ac:dyDescent="0.25">
      <c r="A60" s="3">
        <v>545</v>
      </c>
      <c r="B60" s="3" t="s">
        <v>55</v>
      </c>
      <c r="C60" s="13">
        <v>35000</v>
      </c>
      <c r="E60" s="6">
        <f t="shared" si="2"/>
        <v>2.2162017939621633E-2</v>
      </c>
      <c r="F60" s="1"/>
    </row>
    <row r="61" spans="1:6" x14ac:dyDescent="0.25">
      <c r="A61" s="3">
        <v>545.5</v>
      </c>
      <c r="B61" s="3" t="s">
        <v>54</v>
      </c>
      <c r="C61" s="15">
        <v>500</v>
      </c>
      <c r="D61" s="7"/>
      <c r="E61" s="6">
        <f t="shared" si="2"/>
        <v>3.1660025628030904E-4</v>
      </c>
      <c r="F61" s="7"/>
    </row>
    <row r="62" spans="1:6" x14ac:dyDescent="0.25">
      <c r="A62" s="3">
        <v>546</v>
      </c>
      <c r="B62" s="3" t="s">
        <v>53</v>
      </c>
      <c r="C62" s="15">
        <v>35000</v>
      </c>
      <c r="D62" s="7"/>
      <c r="E62" s="6">
        <f t="shared" si="2"/>
        <v>2.2162017939621633E-2</v>
      </c>
      <c r="F62" s="7"/>
    </row>
    <row r="63" spans="1:6" x14ac:dyDescent="0.25">
      <c r="A63" s="3">
        <v>547</v>
      </c>
      <c r="B63" s="3" t="s">
        <v>52</v>
      </c>
      <c r="C63" s="15">
        <v>0</v>
      </c>
      <c r="D63" s="7"/>
      <c r="E63" s="6">
        <f t="shared" si="2"/>
        <v>0</v>
      </c>
      <c r="F63" s="7"/>
    </row>
    <row r="64" spans="1:6" x14ac:dyDescent="0.25">
      <c r="A64" s="3">
        <v>550</v>
      </c>
      <c r="B64" s="3" t="s">
        <v>51</v>
      </c>
      <c r="C64" s="15">
        <v>350</v>
      </c>
      <c r="D64" s="7"/>
      <c r="E64" s="6">
        <f t="shared" si="2"/>
        <v>2.2162017939621632E-4</v>
      </c>
      <c r="F64" s="7"/>
    </row>
    <row r="65" spans="1:7" x14ac:dyDescent="0.25">
      <c r="A65" s="3">
        <v>551</v>
      </c>
      <c r="B65" s="3" t="s">
        <v>50</v>
      </c>
      <c r="C65" s="15">
        <v>750</v>
      </c>
      <c r="D65" s="7"/>
      <c r="E65" s="6">
        <f t="shared" si="2"/>
        <v>4.7490038442046356E-4</v>
      </c>
      <c r="F65" s="7"/>
    </row>
    <row r="66" spans="1:7" x14ac:dyDescent="0.25">
      <c r="A66" s="3">
        <v>553</v>
      </c>
      <c r="B66" s="3" t="s">
        <v>49</v>
      </c>
      <c r="C66" s="13">
        <v>25000</v>
      </c>
      <c r="E66" s="6">
        <f t="shared" si="2"/>
        <v>1.5830012814015453E-2</v>
      </c>
      <c r="F66" s="1"/>
    </row>
    <row r="67" spans="1:7" x14ac:dyDescent="0.25">
      <c r="A67" s="3">
        <v>555</v>
      </c>
      <c r="B67" s="3" t="s">
        <v>48</v>
      </c>
      <c r="C67" s="15">
        <v>2500</v>
      </c>
      <c r="D67" s="7"/>
      <c r="E67" s="6">
        <f t="shared" si="2"/>
        <v>1.5830012814015452E-3</v>
      </c>
      <c r="F67" s="7"/>
    </row>
    <row r="68" spans="1:7" x14ac:dyDescent="0.25">
      <c r="A68" s="3">
        <v>556</v>
      </c>
      <c r="B68" s="3" t="s">
        <v>47</v>
      </c>
      <c r="C68" s="15">
        <v>8600</v>
      </c>
      <c r="D68" s="7"/>
      <c r="E68" s="6">
        <f t="shared" si="2"/>
        <v>5.4455244080213157E-3</v>
      </c>
      <c r="F68" s="7"/>
    </row>
    <row r="69" spans="1:7" x14ac:dyDescent="0.25">
      <c r="A69" s="3">
        <v>557</v>
      </c>
      <c r="B69" s="3" t="s">
        <v>46</v>
      </c>
      <c r="C69" s="13">
        <v>1500</v>
      </c>
      <c r="E69" s="6">
        <f t="shared" si="2"/>
        <v>9.4980076884092711E-4</v>
      </c>
      <c r="F69" s="1"/>
    </row>
    <row r="70" spans="1:7" ht="15.75" customHeight="1" x14ac:dyDescent="0.25">
      <c r="A70" s="3">
        <v>558</v>
      </c>
      <c r="B70" s="3" t="s">
        <v>45</v>
      </c>
      <c r="C70" s="15">
        <v>3000</v>
      </c>
      <c r="D70" s="7"/>
      <c r="E70" s="6">
        <f t="shared" si="2"/>
        <v>1.8996015376818542E-3</v>
      </c>
      <c r="F70" s="7"/>
    </row>
    <row r="71" spans="1:7" x14ac:dyDescent="0.25">
      <c r="A71" s="3">
        <v>559</v>
      </c>
      <c r="B71" s="3" t="s">
        <v>44</v>
      </c>
      <c r="C71" s="15">
        <v>6500</v>
      </c>
      <c r="D71" s="7"/>
      <c r="E71" s="6">
        <f t="shared" si="2"/>
        <v>4.1158033316440173E-3</v>
      </c>
      <c r="F71" s="7"/>
    </row>
    <row r="72" spans="1:7" ht="15.75" customHeight="1" x14ac:dyDescent="0.3">
      <c r="A72" s="3">
        <v>560</v>
      </c>
      <c r="B72" s="3" t="s">
        <v>43</v>
      </c>
      <c r="C72" s="15">
        <v>298000</v>
      </c>
      <c r="D72" s="7"/>
      <c r="E72" s="6">
        <f t="shared" si="2"/>
        <v>0.18869375274306419</v>
      </c>
      <c r="F72" s="1"/>
      <c r="G72" s="18"/>
    </row>
    <row r="73" spans="1:7" x14ac:dyDescent="0.25">
      <c r="A73" s="3">
        <v>561</v>
      </c>
      <c r="B73" s="3" t="s">
        <v>42</v>
      </c>
      <c r="C73" s="15">
        <f>C72*0.0765</f>
        <v>22797</v>
      </c>
      <c r="D73" s="7"/>
      <c r="E73" s="6">
        <f t="shared" si="2"/>
        <v>1.4435072084844411E-2</v>
      </c>
      <c r="F73" s="1"/>
    </row>
    <row r="74" spans="1:7" x14ac:dyDescent="0.25">
      <c r="A74" s="3">
        <v>562</v>
      </c>
      <c r="B74" s="3" t="s">
        <v>41</v>
      </c>
      <c r="C74" s="15">
        <f>C72*0.05</f>
        <v>14900</v>
      </c>
      <c r="D74" s="7"/>
      <c r="E74" s="6">
        <f t="shared" si="2"/>
        <v>9.4346876371532093E-3</v>
      </c>
      <c r="F74" s="1"/>
    </row>
    <row r="75" spans="1:7" x14ac:dyDescent="0.25">
      <c r="A75" s="3">
        <v>563</v>
      </c>
      <c r="B75" s="3" t="s">
        <v>40</v>
      </c>
      <c r="C75" s="15">
        <v>78000</v>
      </c>
      <c r="D75" s="7"/>
      <c r="E75" s="6">
        <f t="shared" si="2"/>
        <v>4.9389639979728207E-2</v>
      </c>
      <c r="F75" s="7"/>
    </row>
    <row r="76" spans="1:7" x14ac:dyDescent="0.25">
      <c r="A76" s="3">
        <v>563.5</v>
      </c>
      <c r="B76" s="3" t="s">
        <v>39</v>
      </c>
      <c r="C76" s="15">
        <v>4000</v>
      </c>
      <c r="D76" s="7"/>
      <c r="E76" s="6">
        <f t="shared" si="2"/>
        <v>2.5328020502424723E-3</v>
      </c>
      <c r="F76" s="7"/>
    </row>
    <row r="77" spans="1:7" x14ac:dyDescent="0.25">
      <c r="A77" s="3">
        <v>565</v>
      </c>
      <c r="B77" t="s">
        <v>98</v>
      </c>
      <c r="C77" s="15">
        <v>15000</v>
      </c>
      <c r="D77" s="7"/>
      <c r="E77" s="6">
        <f t="shared" si="2"/>
        <v>9.4980076884092716E-3</v>
      </c>
      <c r="F77" s="7"/>
    </row>
    <row r="78" spans="1:7" x14ac:dyDescent="0.25">
      <c r="A78" s="3">
        <v>567</v>
      </c>
      <c r="B78" s="3" t="s">
        <v>38</v>
      </c>
      <c r="C78" s="15">
        <v>10000</v>
      </c>
      <c r="D78" s="7"/>
      <c r="E78" s="6">
        <f t="shared" si="2"/>
        <v>6.3320051256061808E-3</v>
      </c>
      <c r="F78" s="7"/>
    </row>
    <row r="79" spans="1:7" x14ac:dyDescent="0.25">
      <c r="A79" s="3">
        <v>568</v>
      </c>
      <c r="B79" s="3" t="s">
        <v>37</v>
      </c>
      <c r="C79" s="15">
        <v>4500</v>
      </c>
      <c r="D79" s="7"/>
      <c r="E79" s="6">
        <f t="shared" si="2"/>
        <v>2.8494023065227816E-3</v>
      </c>
      <c r="F79" s="7"/>
    </row>
    <row r="80" spans="1:7" x14ac:dyDescent="0.25">
      <c r="A80" s="3">
        <v>569</v>
      </c>
      <c r="B80" s="3" t="s">
        <v>36</v>
      </c>
      <c r="C80" s="15">
        <v>3500</v>
      </c>
      <c r="D80" s="7"/>
      <c r="E80" s="6">
        <f t="shared" si="2"/>
        <v>2.2162017939621635E-3</v>
      </c>
      <c r="F80" s="7"/>
    </row>
    <row r="81" spans="1:6" x14ac:dyDescent="0.25">
      <c r="A81" s="3">
        <v>570</v>
      </c>
      <c r="B81" s="3" t="s">
        <v>35</v>
      </c>
      <c r="C81" s="15">
        <v>1800</v>
      </c>
      <c r="D81" s="7"/>
      <c r="E81" s="6">
        <f t="shared" si="2"/>
        <v>1.1397609226091125E-3</v>
      </c>
      <c r="F81" s="7"/>
    </row>
    <row r="82" spans="1:6" x14ac:dyDescent="0.25">
      <c r="A82" s="3">
        <v>571</v>
      </c>
      <c r="B82" s="3" t="s">
        <v>34</v>
      </c>
      <c r="C82" s="15">
        <v>1800</v>
      </c>
      <c r="D82" s="7"/>
      <c r="E82" s="6">
        <f t="shared" ref="E82:E98" si="3">C82/$C$129</f>
        <v>1.1397609226091125E-3</v>
      </c>
      <c r="F82" s="7"/>
    </row>
    <row r="83" spans="1:6" x14ac:dyDescent="0.25">
      <c r="A83" s="3">
        <v>572</v>
      </c>
      <c r="B83" s="3" t="s">
        <v>33</v>
      </c>
      <c r="C83" s="13">
        <v>12000</v>
      </c>
      <c r="E83" s="6">
        <f t="shared" si="3"/>
        <v>7.5984061507274169E-3</v>
      </c>
      <c r="F83" s="1"/>
    </row>
    <row r="84" spans="1:6" x14ac:dyDescent="0.25">
      <c r="A84" s="3">
        <v>573</v>
      </c>
      <c r="B84" s="3" t="s">
        <v>32</v>
      </c>
      <c r="C84" s="13">
        <v>3000</v>
      </c>
      <c r="E84" s="6">
        <f t="shared" si="3"/>
        <v>1.8996015376818542E-3</v>
      </c>
      <c r="F84" s="1"/>
    </row>
    <row r="85" spans="1:6" x14ac:dyDescent="0.25">
      <c r="A85" s="3">
        <v>574</v>
      </c>
      <c r="B85" s="3" t="s">
        <v>31</v>
      </c>
      <c r="C85" s="13">
        <v>7000</v>
      </c>
      <c r="E85" s="6">
        <f t="shared" si="3"/>
        <v>4.432403587924327E-3</v>
      </c>
      <c r="F85" s="1"/>
    </row>
    <row r="86" spans="1:6" x14ac:dyDescent="0.25">
      <c r="A86" s="3">
        <v>575</v>
      </c>
      <c r="B86" s="3" t="s">
        <v>30</v>
      </c>
      <c r="C86" s="13">
        <v>30000</v>
      </c>
      <c r="E86" s="6">
        <f t="shared" si="3"/>
        <v>1.8996015376818543E-2</v>
      </c>
      <c r="F86" s="1"/>
    </row>
    <row r="87" spans="1:6" x14ac:dyDescent="0.25">
      <c r="A87" s="3">
        <v>576</v>
      </c>
      <c r="B87" s="3" t="s">
        <v>29</v>
      </c>
      <c r="C87" s="13">
        <v>500</v>
      </c>
      <c r="E87" s="6">
        <f t="shared" si="3"/>
        <v>3.1660025628030904E-4</v>
      </c>
      <c r="F87" s="1"/>
    </row>
    <row r="88" spans="1:6" x14ac:dyDescent="0.25">
      <c r="A88" s="3">
        <v>577</v>
      </c>
      <c r="B88" s="3" t="s">
        <v>28</v>
      </c>
      <c r="C88" s="13">
        <v>20000</v>
      </c>
      <c r="E88" s="6">
        <f t="shared" si="3"/>
        <v>1.2664010251212362E-2</v>
      </c>
      <c r="F88" s="1"/>
    </row>
    <row r="89" spans="1:6" x14ac:dyDescent="0.25">
      <c r="A89" s="3">
        <v>580.5</v>
      </c>
      <c r="B89" s="3" t="s">
        <v>27</v>
      </c>
      <c r="C89" s="15">
        <v>2700</v>
      </c>
      <c r="D89" s="7"/>
      <c r="E89" s="6">
        <f t="shared" si="3"/>
        <v>1.7096413839136689E-3</v>
      </c>
      <c r="F89" s="7"/>
    </row>
    <row r="90" spans="1:6" x14ac:dyDescent="0.25">
      <c r="A90" s="3">
        <v>581</v>
      </c>
      <c r="B90" s="3" t="s">
        <v>26</v>
      </c>
      <c r="C90" s="15">
        <v>1200</v>
      </c>
      <c r="D90" s="7"/>
      <c r="E90" s="6">
        <f t="shared" si="3"/>
        <v>7.5984061507274167E-4</v>
      </c>
      <c r="F90" s="7"/>
    </row>
    <row r="91" spans="1:6" x14ac:dyDescent="0.25">
      <c r="A91" s="3">
        <v>582</v>
      </c>
      <c r="B91" s="3" t="s">
        <v>25</v>
      </c>
      <c r="C91" s="15">
        <v>2000</v>
      </c>
      <c r="D91" s="7"/>
      <c r="E91" s="6">
        <f t="shared" si="3"/>
        <v>1.2664010251212362E-3</v>
      </c>
      <c r="F91" s="7"/>
    </row>
    <row r="92" spans="1:6" x14ac:dyDescent="0.25">
      <c r="A92" s="3">
        <v>583</v>
      </c>
      <c r="B92" s="3" t="s">
        <v>24</v>
      </c>
      <c r="C92" s="15">
        <v>1500</v>
      </c>
      <c r="D92" s="7"/>
      <c r="E92" s="6">
        <f t="shared" si="3"/>
        <v>9.4980076884092711E-4</v>
      </c>
      <c r="F92" s="7"/>
    </row>
    <row r="93" spans="1:6" x14ac:dyDescent="0.25">
      <c r="A93" s="3">
        <v>584</v>
      </c>
      <c r="B93" s="3" t="s">
        <v>23</v>
      </c>
      <c r="C93" s="13">
        <v>1500</v>
      </c>
      <c r="E93" s="6">
        <f t="shared" si="3"/>
        <v>9.4980076884092711E-4</v>
      </c>
      <c r="F93" s="1"/>
    </row>
    <row r="94" spans="1:6" x14ac:dyDescent="0.25">
      <c r="A94" s="3">
        <v>585</v>
      </c>
      <c r="B94" s="3" t="s">
        <v>22</v>
      </c>
      <c r="C94" s="15">
        <v>75000</v>
      </c>
      <c r="D94" s="7"/>
      <c r="E94" s="6">
        <f t="shared" si="3"/>
        <v>4.7490038442046356E-2</v>
      </c>
      <c r="F94" s="7"/>
    </row>
    <row r="95" spans="1:6" x14ac:dyDescent="0.25">
      <c r="A95" s="3">
        <v>586</v>
      </c>
      <c r="B95" s="3" t="s">
        <v>21</v>
      </c>
      <c r="C95" s="15">
        <v>55000</v>
      </c>
      <c r="D95" s="7"/>
      <c r="E95" s="6">
        <f t="shared" si="3"/>
        <v>3.4826028190833996E-2</v>
      </c>
      <c r="F95" s="7"/>
    </row>
    <row r="96" spans="1:6" x14ac:dyDescent="0.25">
      <c r="A96" s="3">
        <v>588</v>
      </c>
      <c r="B96" s="3" t="s">
        <v>20</v>
      </c>
      <c r="C96" s="15">
        <v>7500</v>
      </c>
      <c r="D96" s="7"/>
      <c r="E96" s="6">
        <f t="shared" si="3"/>
        <v>4.7490038442046358E-3</v>
      </c>
      <c r="F96" s="7"/>
    </row>
    <row r="97" spans="1:6" x14ac:dyDescent="0.25">
      <c r="A97" s="3">
        <v>589.1</v>
      </c>
      <c r="B97" s="3" t="s">
        <v>19</v>
      </c>
      <c r="C97" s="15">
        <v>64000</v>
      </c>
      <c r="D97" s="7"/>
      <c r="E97" s="6">
        <f t="shared" si="3"/>
        <v>4.0524832803879557E-2</v>
      </c>
      <c r="F97" s="7"/>
    </row>
    <row r="98" spans="1:6" x14ac:dyDescent="0.25">
      <c r="A98" s="3">
        <v>589.20000000000005</v>
      </c>
      <c r="B98" s="3" t="s">
        <v>18</v>
      </c>
      <c r="C98" s="15">
        <v>5000</v>
      </c>
      <c r="D98" s="7"/>
      <c r="E98" s="6">
        <f t="shared" si="3"/>
        <v>3.1660025628030904E-3</v>
      </c>
      <c r="F98" s="7"/>
    </row>
    <row r="99" spans="1:6" ht="15.6" x14ac:dyDescent="0.3">
      <c r="A99" s="3"/>
      <c r="B99" s="5" t="s">
        <v>1</v>
      </c>
      <c r="C99" s="16">
        <f>SUM(C50:C98)</f>
        <v>1037562</v>
      </c>
      <c r="D99" s="4"/>
      <c r="E99" s="4"/>
      <c r="F99" s="4"/>
    </row>
    <row r="100" spans="1:6" x14ac:dyDescent="0.25">
      <c r="A100" s="3"/>
      <c r="B100" s="3"/>
      <c r="E100" s="2"/>
    </row>
    <row r="101" spans="1:6" ht="15.6" x14ac:dyDescent="0.3">
      <c r="A101" s="3"/>
      <c r="B101" s="8"/>
      <c r="E101" s="2"/>
    </row>
    <row r="102" spans="1:6" x14ac:dyDescent="0.25">
      <c r="A102" s="3"/>
      <c r="B102" s="3"/>
      <c r="E102" s="2"/>
    </row>
    <row r="103" spans="1:6" x14ac:dyDescent="0.25">
      <c r="A103" s="25" t="s">
        <v>17</v>
      </c>
      <c r="B103" s="3"/>
      <c r="E103" s="2"/>
    </row>
    <row r="104" spans="1:6" x14ac:dyDescent="0.25">
      <c r="A104" s="25" t="s">
        <v>16</v>
      </c>
    </row>
    <row r="105" spans="1:6" x14ac:dyDescent="0.25">
      <c r="A105" s="3">
        <v>587</v>
      </c>
      <c r="B105" s="3" t="s">
        <v>15</v>
      </c>
      <c r="C105" s="15">
        <v>1000</v>
      </c>
      <c r="D105" s="7"/>
      <c r="E105" s="6">
        <f>C105/$C$129</f>
        <v>6.3320051256061808E-4</v>
      </c>
    </row>
    <row r="106" spans="1:6" x14ac:dyDescent="0.25">
      <c r="A106" s="3">
        <v>590</v>
      </c>
      <c r="B106" s="3" t="s">
        <v>14</v>
      </c>
      <c r="C106" s="15">
        <v>14750</v>
      </c>
      <c r="D106" s="7"/>
      <c r="E106" s="6">
        <f t="shared" ref="E106:E112" si="4">C106/$C$129</f>
        <v>9.3397075602691167E-3</v>
      </c>
    </row>
    <row r="107" spans="1:6" x14ac:dyDescent="0.25">
      <c r="A107" s="3">
        <v>591</v>
      </c>
      <c r="B107" s="3" t="s">
        <v>13</v>
      </c>
      <c r="C107" s="15">
        <v>120000</v>
      </c>
      <c r="D107" s="7"/>
      <c r="E107" s="6">
        <f t="shared" si="4"/>
        <v>7.5984061507274173E-2</v>
      </c>
    </row>
    <row r="108" spans="1:6" x14ac:dyDescent="0.25">
      <c r="A108" s="3">
        <v>592</v>
      </c>
      <c r="B108" s="3" t="s">
        <v>12</v>
      </c>
      <c r="C108" s="15">
        <v>297452</v>
      </c>
      <c r="D108" s="7"/>
      <c r="E108" s="6">
        <f t="shared" si="4"/>
        <v>0.18834675886218097</v>
      </c>
    </row>
    <row r="109" spans="1:6" x14ac:dyDescent="0.25">
      <c r="A109" s="3">
        <v>593</v>
      </c>
      <c r="B109" s="3" t="s">
        <v>11</v>
      </c>
      <c r="C109" s="15">
        <v>90000</v>
      </c>
      <c r="D109" s="7"/>
      <c r="E109" s="6">
        <f t="shared" si="4"/>
        <v>5.6988046130455626E-2</v>
      </c>
    </row>
    <row r="110" spans="1:6" x14ac:dyDescent="0.25">
      <c r="A110" s="3">
        <v>594</v>
      </c>
      <c r="B110" s="3" t="s">
        <v>10</v>
      </c>
      <c r="C110" s="15">
        <v>7200</v>
      </c>
      <c r="D110" s="7"/>
      <c r="E110" s="6">
        <f t="shared" si="4"/>
        <v>4.5590436904364498E-3</v>
      </c>
    </row>
    <row r="111" spans="1:6" x14ac:dyDescent="0.25">
      <c r="A111" s="3">
        <v>597</v>
      </c>
      <c r="B111" s="3" t="s">
        <v>9</v>
      </c>
      <c r="C111" s="15">
        <v>3000</v>
      </c>
      <c r="D111" s="7"/>
      <c r="E111" s="6">
        <f t="shared" si="4"/>
        <v>1.8996015376818542E-3</v>
      </c>
    </row>
    <row r="112" spans="1:6" x14ac:dyDescent="0.25">
      <c r="A112" s="3">
        <v>599</v>
      </c>
      <c r="B112" s="3" t="s">
        <v>8</v>
      </c>
      <c r="C112" s="15">
        <v>170</v>
      </c>
      <c r="D112" s="7"/>
      <c r="E112" s="6">
        <f t="shared" si="4"/>
        <v>1.0764408713530508E-4</v>
      </c>
    </row>
    <row r="113" spans="1:6" x14ac:dyDescent="0.25">
      <c r="A113" s="3"/>
      <c r="B113" s="3"/>
      <c r="E113" s="6"/>
    </row>
    <row r="114" spans="1:6" ht="15.6" x14ac:dyDescent="0.3">
      <c r="A114" s="3"/>
      <c r="B114" s="5" t="s">
        <v>1</v>
      </c>
      <c r="C114" s="16">
        <f>SUM(C105:C112)</f>
        <v>533572</v>
      </c>
      <c r="D114" s="4"/>
      <c r="E114" s="2"/>
    </row>
    <row r="115" spans="1:6" x14ac:dyDescent="0.25">
      <c r="A115" s="3"/>
      <c r="B115" s="3"/>
      <c r="E115" s="2"/>
    </row>
    <row r="116" spans="1:6" x14ac:dyDescent="0.25">
      <c r="A116" s="3"/>
      <c r="B116" s="3"/>
      <c r="E116" s="2"/>
    </row>
    <row r="117" spans="1:6" x14ac:dyDescent="0.25">
      <c r="A117" s="3"/>
      <c r="B117" s="3"/>
      <c r="E117" s="2"/>
    </row>
    <row r="118" spans="1:6" x14ac:dyDescent="0.25">
      <c r="A118" s="3"/>
      <c r="B118" s="3"/>
      <c r="E118" s="2"/>
    </row>
    <row r="119" spans="1:6" ht="15.6" x14ac:dyDescent="0.3">
      <c r="A119" s="25" t="s">
        <v>7</v>
      </c>
      <c r="B119" s="3"/>
      <c r="C119" s="16">
        <f>C29-C99</f>
        <v>8144.5700000000652</v>
      </c>
      <c r="D119" s="4"/>
      <c r="E119" s="2"/>
    </row>
    <row r="120" spans="1:6" x14ac:dyDescent="0.25">
      <c r="A120" s="25" t="s">
        <v>6</v>
      </c>
      <c r="F120" s="19"/>
    </row>
    <row r="121" spans="1:6" x14ac:dyDescent="0.25">
      <c r="A121" s="3">
        <v>530</v>
      </c>
      <c r="B121" s="3" t="s">
        <v>5</v>
      </c>
      <c r="C121" s="13">
        <f>C119*0.3</f>
        <v>2443.3710000000196</v>
      </c>
      <c r="E121" s="6">
        <f>C121/$C$129</f>
        <v>1.5471437695757624E-3</v>
      </c>
      <c r="F121" s="19"/>
    </row>
    <row r="122" spans="1:6" x14ac:dyDescent="0.25">
      <c r="A122" s="3">
        <v>531</v>
      </c>
      <c r="B122" s="3" t="s">
        <v>4</v>
      </c>
      <c r="C122" s="13">
        <f>C119*0.15</f>
        <v>1221.6855000000098</v>
      </c>
      <c r="E122" s="6">
        <f t="shared" ref="E122:E124" si="5">C122/$C$129</f>
        <v>7.7357188478788122E-4</v>
      </c>
      <c r="F122" s="19"/>
    </row>
    <row r="123" spans="1:6" x14ac:dyDescent="0.25">
      <c r="A123" s="3">
        <v>532</v>
      </c>
      <c r="B123" s="3" t="s">
        <v>3</v>
      </c>
      <c r="C123" s="13">
        <f>C119*0.3</f>
        <v>2443.3710000000196</v>
      </c>
      <c r="E123" s="6">
        <f t="shared" si="5"/>
        <v>1.5471437695757624E-3</v>
      </c>
      <c r="F123" s="19"/>
    </row>
    <row r="124" spans="1:6" x14ac:dyDescent="0.25">
      <c r="A124" s="3">
        <v>533</v>
      </c>
      <c r="B124" s="3" t="s">
        <v>2</v>
      </c>
      <c r="C124" s="13">
        <f>C119-SUM(C121:C123)</f>
        <v>2036.1425000000163</v>
      </c>
      <c r="E124" s="6">
        <f t="shared" si="5"/>
        <v>1.2892864746464686E-3</v>
      </c>
      <c r="F124" s="19"/>
    </row>
    <row r="125" spans="1:6" x14ac:dyDescent="0.25">
      <c r="A125" s="3"/>
      <c r="B125" s="3"/>
    </row>
    <row r="126" spans="1:6" ht="15.6" x14ac:dyDescent="0.3">
      <c r="A126" s="3"/>
      <c r="B126" s="5" t="s">
        <v>1</v>
      </c>
      <c r="C126" s="16">
        <f>SUM(C121:C125)</f>
        <v>8144.5700000000652</v>
      </c>
      <c r="D126" s="4"/>
      <c r="F126" s="1"/>
    </row>
    <row r="127" spans="1:6" x14ac:dyDescent="0.25">
      <c r="A127" s="3"/>
      <c r="B127" s="3"/>
    </row>
    <row r="128" spans="1:6" x14ac:dyDescent="0.25">
      <c r="A128" s="3"/>
      <c r="B128" s="3"/>
    </row>
    <row r="129" spans="1:6" ht="15.6" x14ac:dyDescent="0.3">
      <c r="A129" s="3"/>
      <c r="B129" s="5" t="s">
        <v>0</v>
      </c>
      <c r="C129" s="16">
        <f>C99+C114+C126</f>
        <v>1579278.57</v>
      </c>
      <c r="D129" s="4"/>
      <c r="F129" s="1"/>
    </row>
    <row r="130" spans="1:6" x14ac:dyDescent="0.25">
      <c r="A130" s="3"/>
      <c r="B130" s="3"/>
    </row>
  </sheetData>
  <printOptions gridLines="1"/>
  <pageMargins left="0.17" right="0.14000000000000001" top="0.5" bottom="0.32" header="0.17" footer="0.04"/>
  <pageSetup scale="75" fitToHeight="0" orientation="landscape" r:id="rId1"/>
  <headerFooter alignWithMargins="0">
    <oddHeader xml:space="preserve">&amp;C&amp;"Arial,Bold"2022 APPROVED BUDGET 1.5.2022 
&amp;"Arial,Regular"
</oddHeader>
    <oddFooter>Page &amp;P of &amp;N</oddFooter>
  </headerFooter>
  <rowBreaks count="2" manualBreakCount="2">
    <brk id="45" max="10" man="1"/>
    <brk id="8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Approved Budget</vt:lpstr>
      <vt:lpstr>'2022 Approved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Tina Richardson</cp:lastModifiedBy>
  <cp:lastPrinted>2022-01-11T17:52:12Z</cp:lastPrinted>
  <dcterms:created xsi:type="dcterms:W3CDTF">2018-02-22T15:02:36Z</dcterms:created>
  <dcterms:modified xsi:type="dcterms:W3CDTF">2025-02-20T22:23:07Z</dcterms:modified>
</cp:coreProperties>
</file>