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cey\Documents\My Documents\Budget\2021 Budget\"/>
    </mc:Choice>
  </mc:AlternateContent>
  <xr:revisionPtr revIDLastSave="0" documentId="13_ncr:1_{E0A20BA6-5E51-4C77-BA9F-3C3D0A7B933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ID 2021 APPROVED BUDG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2" l="1"/>
  <c r="J74" i="2"/>
  <c r="J115" i="2"/>
  <c r="F115" i="2"/>
  <c r="C115" i="2"/>
  <c r="J100" i="2"/>
  <c r="F100" i="2"/>
  <c r="C100" i="2"/>
  <c r="J41" i="2"/>
  <c r="F41" i="2"/>
  <c r="C41" i="2"/>
  <c r="J16" i="2"/>
  <c r="F16" i="2"/>
  <c r="C16" i="2"/>
  <c r="J13" i="2"/>
  <c r="F13" i="2"/>
  <c r="C13" i="2"/>
  <c r="J11" i="2"/>
  <c r="F11" i="2"/>
  <c r="C11" i="2"/>
  <c r="J9" i="2"/>
  <c r="F9" i="2"/>
  <c r="C9" i="2"/>
  <c r="J8" i="2"/>
  <c r="F8" i="2"/>
  <c r="C8" i="2"/>
  <c r="J7" i="2"/>
  <c r="F7" i="2"/>
  <c r="C7" i="2"/>
  <c r="F30" i="2" l="1"/>
  <c r="C30" i="2"/>
  <c r="J30" i="2"/>
  <c r="C120" i="2" l="1"/>
  <c r="C46" i="2"/>
  <c r="E12" i="2" s="1"/>
  <c r="J120" i="2"/>
  <c r="J46" i="2"/>
  <c r="F120" i="2"/>
  <c r="F46" i="2"/>
  <c r="L40" i="2" l="1"/>
  <c r="H39" i="2"/>
  <c r="L38" i="2"/>
  <c r="H37" i="2"/>
  <c r="L36" i="2"/>
  <c r="H35" i="2"/>
  <c r="H29" i="2"/>
  <c r="L28" i="2"/>
  <c r="H27" i="2"/>
  <c r="L26" i="2"/>
  <c r="H25" i="2"/>
  <c r="L24" i="2"/>
  <c r="H23" i="2"/>
  <c r="L22" i="2"/>
  <c r="H40" i="2"/>
  <c r="L37" i="2"/>
  <c r="H36" i="2"/>
  <c r="L29" i="2"/>
  <c r="H28" i="2"/>
  <c r="L25" i="2"/>
  <c r="H24" i="2"/>
  <c r="H21" i="2"/>
  <c r="L20" i="2"/>
  <c r="H19" i="2"/>
  <c r="L18" i="2"/>
  <c r="H17" i="2"/>
  <c r="L15" i="2"/>
  <c r="H14" i="2"/>
  <c r="L12" i="2"/>
  <c r="L10" i="2"/>
  <c r="L39" i="2"/>
  <c r="H38" i="2"/>
  <c r="L35" i="2"/>
  <c r="L27" i="2"/>
  <c r="H26" i="2"/>
  <c r="L23" i="2"/>
  <c r="H22" i="2"/>
  <c r="L21" i="2"/>
  <c r="H20" i="2"/>
  <c r="L19" i="2"/>
  <c r="H18" i="2"/>
  <c r="L17" i="2"/>
  <c r="H15" i="2"/>
  <c r="L14" i="2"/>
  <c r="H12" i="2"/>
  <c r="H10" i="2"/>
  <c r="L9" i="2"/>
  <c r="H9" i="2"/>
  <c r="L8" i="2"/>
  <c r="H8" i="2"/>
  <c r="L7" i="2"/>
  <c r="H7" i="2"/>
  <c r="H11" i="2"/>
  <c r="L13" i="2"/>
  <c r="L11" i="2"/>
  <c r="H16" i="2"/>
  <c r="H13" i="2"/>
  <c r="L16" i="2"/>
  <c r="E40" i="2"/>
  <c r="E38" i="2"/>
  <c r="E36" i="2"/>
  <c r="E28" i="2"/>
  <c r="E26" i="2"/>
  <c r="E24" i="2"/>
  <c r="E39" i="2"/>
  <c r="E35" i="2"/>
  <c r="E27" i="2"/>
  <c r="E23" i="2"/>
  <c r="E22" i="2"/>
  <c r="E20" i="2"/>
  <c r="E18" i="2"/>
  <c r="E15" i="2"/>
  <c r="E10" i="2"/>
  <c r="E37" i="2"/>
  <c r="E29" i="2"/>
  <c r="E25" i="2"/>
  <c r="E21" i="2"/>
  <c r="E19" i="2"/>
  <c r="E17" i="2"/>
  <c r="E14" i="2"/>
  <c r="E9" i="2"/>
  <c r="E8" i="2"/>
  <c r="E7" i="2"/>
  <c r="E16" i="2"/>
  <c r="E13" i="2"/>
  <c r="E11" i="2"/>
  <c r="F124" i="2"/>
  <c r="F122" i="2"/>
  <c r="F123" i="2"/>
  <c r="J123" i="2"/>
  <c r="J122" i="2"/>
  <c r="J124" i="2"/>
  <c r="C123" i="2"/>
  <c r="C124" i="2"/>
  <c r="C122" i="2"/>
  <c r="F125" i="2" l="1"/>
  <c r="F127" i="2" s="1"/>
  <c r="F130" i="2" s="1"/>
  <c r="C125" i="2"/>
  <c r="J125" i="2"/>
  <c r="J127" i="2" s="1"/>
  <c r="J130" i="2" s="1"/>
  <c r="L113" i="2" l="1"/>
  <c r="H112" i="2"/>
  <c r="L111" i="2"/>
  <c r="H110" i="2"/>
  <c r="L109" i="2"/>
  <c r="H108" i="2"/>
  <c r="L107" i="2"/>
  <c r="H106" i="2"/>
  <c r="H99" i="2"/>
  <c r="L98" i="2"/>
  <c r="H97" i="2"/>
  <c r="L96" i="2"/>
  <c r="H95" i="2"/>
  <c r="L94" i="2"/>
  <c r="H93" i="2"/>
  <c r="L92" i="2"/>
  <c r="H91" i="2"/>
  <c r="L90" i="2"/>
  <c r="H89" i="2"/>
  <c r="L88" i="2"/>
  <c r="H87" i="2"/>
  <c r="L86" i="2"/>
  <c r="H85" i="2"/>
  <c r="L84" i="2"/>
  <c r="H83" i="2"/>
  <c r="L82" i="2"/>
  <c r="H81" i="2"/>
  <c r="L80" i="2"/>
  <c r="H79" i="2"/>
  <c r="L78" i="2"/>
  <c r="H77" i="2"/>
  <c r="L76" i="2"/>
  <c r="H75" i="2"/>
  <c r="L74" i="2"/>
  <c r="H73" i="2"/>
  <c r="L72" i="2"/>
  <c r="H71" i="2"/>
  <c r="L70" i="2"/>
  <c r="H69" i="2"/>
  <c r="L68" i="2"/>
  <c r="H67" i="2"/>
  <c r="L66" i="2"/>
  <c r="H65" i="2"/>
  <c r="L64" i="2"/>
  <c r="H63" i="2"/>
  <c r="L62" i="2"/>
  <c r="H113" i="2"/>
  <c r="L110" i="2"/>
  <c r="H109" i="2"/>
  <c r="L106" i="2"/>
  <c r="L97" i="2"/>
  <c r="H96" i="2"/>
  <c r="L93" i="2"/>
  <c r="H92" i="2"/>
  <c r="L89" i="2"/>
  <c r="H88" i="2"/>
  <c r="L85" i="2"/>
  <c r="H84" i="2"/>
  <c r="L81" i="2"/>
  <c r="H80" i="2"/>
  <c r="L77" i="2"/>
  <c r="H76" i="2"/>
  <c r="L73" i="2"/>
  <c r="H72" i="2"/>
  <c r="L69" i="2"/>
  <c r="H68" i="2"/>
  <c r="L65" i="2"/>
  <c r="H64" i="2"/>
  <c r="H61" i="2"/>
  <c r="L60" i="2"/>
  <c r="H59" i="2"/>
  <c r="L58" i="2"/>
  <c r="H57" i="2"/>
  <c r="L56" i="2"/>
  <c r="H55" i="2"/>
  <c r="L54" i="2"/>
  <c r="H53" i="2"/>
  <c r="L52" i="2"/>
  <c r="H51" i="2"/>
  <c r="H111" i="2"/>
  <c r="L108" i="2"/>
  <c r="L99" i="2"/>
  <c r="H94" i="2"/>
  <c r="L91" i="2"/>
  <c r="H86" i="2"/>
  <c r="L83" i="2"/>
  <c r="H78" i="2"/>
  <c r="L75" i="2"/>
  <c r="H70" i="2"/>
  <c r="L67" i="2"/>
  <c r="H62" i="2"/>
  <c r="L59" i="2"/>
  <c r="H58" i="2"/>
  <c r="L55" i="2"/>
  <c r="H54" i="2"/>
  <c r="L51" i="2"/>
  <c r="L112" i="2"/>
  <c r="H107" i="2"/>
  <c r="H98" i="2"/>
  <c r="L95" i="2"/>
  <c r="H90" i="2"/>
  <c r="L87" i="2"/>
  <c r="H82" i="2"/>
  <c r="L79" i="2"/>
  <c r="H74" i="2"/>
  <c r="L71" i="2"/>
  <c r="H66" i="2"/>
  <c r="L63" i="2"/>
  <c r="L61" i="2"/>
  <c r="H60" i="2"/>
  <c r="L57" i="2"/>
  <c r="H56" i="2"/>
  <c r="L53" i="2"/>
  <c r="H52" i="2"/>
  <c r="L123" i="2"/>
  <c r="H125" i="2"/>
  <c r="H122" i="2"/>
  <c r="H123" i="2"/>
  <c r="L124" i="2"/>
  <c r="C127" i="2"/>
  <c r="C130" i="2" s="1"/>
  <c r="H124" i="2"/>
  <c r="L125" i="2"/>
  <c r="L122" i="2"/>
  <c r="E113" i="2" l="1"/>
  <c r="E111" i="2"/>
  <c r="E109" i="2"/>
  <c r="E107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112" i="2"/>
  <c r="E108" i="2"/>
  <c r="E99" i="2"/>
  <c r="E95" i="2"/>
  <c r="E91" i="2"/>
  <c r="E87" i="2"/>
  <c r="E83" i="2"/>
  <c r="E79" i="2"/>
  <c r="E75" i="2"/>
  <c r="E71" i="2"/>
  <c r="E67" i="2"/>
  <c r="E63" i="2"/>
  <c r="E62" i="2"/>
  <c r="E60" i="2"/>
  <c r="E58" i="2"/>
  <c r="E56" i="2"/>
  <c r="E54" i="2"/>
  <c r="E52" i="2"/>
  <c r="E106" i="2"/>
  <c r="E97" i="2"/>
  <c r="E89" i="2"/>
  <c r="E81" i="2"/>
  <c r="E73" i="2"/>
  <c r="E65" i="2"/>
  <c r="E61" i="2"/>
  <c r="E57" i="2"/>
  <c r="E53" i="2"/>
  <c r="E110" i="2"/>
  <c r="E93" i="2"/>
  <c r="E85" i="2"/>
  <c r="E77" i="2"/>
  <c r="E69" i="2"/>
  <c r="E59" i="2"/>
  <c r="E55" i="2"/>
  <c r="E51" i="2"/>
  <c r="E124" i="2"/>
  <c r="E122" i="2"/>
  <c r="E123" i="2"/>
  <c r="E125" i="2"/>
</calcChain>
</file>

<file path=xl/sharedStrings.xml><?xml version="1.0" encoding="utf-8"?>
<sst xmlns="http://schemas.openxmlformats.org/spreadsheetml/2006/main" count="130" uniqueCount="111">
  <si>
    <t>TOTAL EXPENSES</t>
  </si>
  <si>
    <t>TOTAL</t>
  </si>
  <si>
    <t>Unobligated Reserves</t>
  </si>
  <si>
    <t>Water Delivery Improvement Res.</t>
  </si>
  <si>
    <t>Pickup Purchase Reserve</t>
  </si>
  <si>
    <t>Equipment Reserve</t>
  </si>
  <si>
    <t>CAPITAL EXPENSES</t>
  </si>
  <si>
    <t>RESERVES AND</t>
  </si>
  <si>
    <t>Property Taxes</t>
  </si>
  <si>
    <t>Private Pipes/Meters</t>
  </si>
  <si>
    <t>BPA P/R Taxes</t>
  </si>
  <si>
    <t>BPA P/R</t>
  </si>
  <si>
    <t>BPA Contract</t>
  </si>
  <si>
    <t>Power - Pipelines</t>
  </si>
  <si>
    <t>Safety of Dams</t>
  </si>
  <si>
    <t>Water Right Transfer Fees</t>
  </si>
  <si>
    <t>BY INCOME</t>
  </si>
  <si>
    <t xml:space="preserve">EXPENSES OFFSET </t>
  </si>
  <si>
    <t>Recharge B-line</t>
  </si>
  <si>
    <t>Recharge A-line</t>
  </si>
  <si>
    <t>Weed Control</t>
  </si>
  <si>
    <t>Water Delivery Improvements</t>
  </si>
  <si>
    <t>Water Storage-McKay</t>
  </si>
  <si>
    <t>Training</t>
  </si>
  <si>
    <t>Travel</t>
  </si>
  <si>
    <t>Shop Utilities</t>
  </si>
  <si>
    <t>Shop Supplies</t>
  </si>
  <si>
    <t>Portable Restroom Service</t>
  </si>
  <si>
    <t>R/M Open Ditch</t>
  </si>
  <si>
    <t>R/M Tools/Sm Equip</t>
  </si>
  <si>
    <t>R/M Pumps &amp; Pipelines</t>
  </si>
  <si>
    <t>R/M Pickups</t>
  </si>
  <si>
    <t>R/M General</t>
  </si>
  <si>
    <t>R/M Equipment</t>
  </si>
  <si>
    <t>R/M Building</t>
  </si>
  <si>
    <t>Power</t>
  </si>
  <si>
    <t>Safety</t>
  </si>
  <si>
    <t>Professional Services</t>
  </si>
  <si>
    <t>Information/Outreach</t>
  </si>
  <si>
    <t>Dental Insurance</t>
  </si>
  <si>
    <t>Health Insurance</t>
  </si>
  <si>
    <t>Deferred Compensation</t>
  </si>
  <si>
    <t>Payroll Taxes</t>
  </si>
  <si>
    <t>Payroll Wages</t>
  </si>
  <si>
    <t>Telephone</t>
  </si>
  <si>
    <t>Office Postage</t>
  </si>
  <si>
    <t>Office Utilities</t>
  </si>
  <si>
    <t>Office Supplies</t>
  </si>
  <si>
    <t>Office Equipment</t>
  </si>
  <si>
    <t>Phase III/CTUIR Settlement General</t>
  </si>
  <si>
    <t>Miscellaneous</t>
  </si>
  <si>
    <t>Meals &amp; Entertainment</t>
  </si>
  <si>
    <t>Manager Vehicle</t>
  </si>
  <si>
    <t>Phase III/CTUIR Settlement Legal</t>
  </si>
  <si>
    <t>ESA Legal</t>
  </si>
  <si>
    <t>Legal - General</t>
  </si>
  <si>
    <t>ESA General</t>
  </si>
  <si>
    <t>Insurance</t>
  </si>
  <si>
    <t>Fuel</t>
  </si>
  <si>
    <t xml:space="preserve">Equipment Rental </t>
  </si>
  <si>
    <t>Donations</t>
  </si>
  <si>
    <t>Director Expenses</t>
  </si>
  <si>
    <t>Demossing</t>
  </si>
  <si>
    <t>Bonding</t>
  </si>
  <si>
    <t>Audit</t>
  </si>
  <si>
    <t>Ads &amp; Dues</t>
  </si>
  <si>
    <t>Budget</t>
  </si>
  <si>
    <t>EXPENSES</t>
  </si>
  <si>
    <t>% of Total</t>
  </si>
  <si>
    <t>TOTAL INCOME</t>
  </si>
  <si>
    <t>BY EXPENSES</t>
  </si>
  <si>
    <t xml:space="preserve">INCOME OFFSET </t>
  </si>
  <si>
    <t>UEC Capital Credits</t>
  </si>
  <si>
    <t>Water Right Transfer Admin.</t>
  </si>
  <si>
    <t>Title Search Fee</t>
  </si>
  <si>
    <t>Special Assessment</t>
  </si>
  <si>
    <t>Pipe/Meter Repair</t>
  </si>
  <si>
    <t>Miscellaneous Income</t>
  </si>
  <si>
    <t>Lien/Foreclosure Admin. Fees</t>
  </si>
  <si>
    <t>Interest - Finance Chg</t>
  </si>
  <si>
    <t>Interest - State Pool</t>
  </si>
  <si>
    <t>Interest - Checking</t>
  </si>
  <si>
    <t>NOWA Private McKay Water</t>
  </si>
  <si>
    <t>per rental contracts</t>
  </si>
  <si>
    <t>Rental Income - Land</t>
  </si>
  <si>
    <t>BPA Admin &amp; Fees</t>
  </si>
  <si>
    <t>pressurized + limited water acres @ $3.70 per acre.</t>
  </si>
  <si>
    <t>R/M Income Pipelines</t>
  </si>
  <si>
    <t>Water Transportation</t>
  </si>
  <si>
    <t>Equipment Rental</t>
  </si>
  <si>
    <t>Recharge Water Income</t>
  </si>
  <si>
    <t>14,751 acres receiving McKay water @ $7 per acre.</t>
  </si>
  <si>
    <t>Phase III/CTUIR Settlement</t>
  </si>
  <si>
    <t>Dillon</t>
  </si>
  <si>
    <t>Floodwater Income</t>
  </si>
  <si>
    <t>Limited Water O&amp;M</t>
  </si>
  <si>
    <t xml:space="preserve">O&amp;M Assessment </t>
  </si>
  <si>
    <t>INCOME</t>
  </si>
  <si>
    <t>No change: $30.70 O&amp;M plus $40 account charge</t>
  </si>
  <si>
    <t>No change: $11 per acre for 5,650 acres.</t>
  </si>
  <si>
    <t>Workers' Comp</t>
  </si>
  <si>
    <t>7 year, $5 per acre: litigation</t>
  </si>
  <si>
    <t>Exchange Water Admin Fee</t>
  </si>
  <si>
    <t>recharge water is $68,460 base + $ for pay down of extra water deliveries.</t>
  </si>
  <si>
    <t>Budget %</t>
  </si>
  <si>
    <t>Account #</t>
  </si>
  <si>
    <t>Account</t>
  </si>
  <si>
    <t>Amount</t>
  </si>
  <si>
    <t>Notes</t>
  </si>
  <si>
    <t>Approved January 27, 2021</t>
  </si>
  <si>
    <t>2021 Westland Irrigation District Budge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</si>
</sst>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Courier New"/>
      <family val="3"/>
    </font>
    <font>
      <sz val="12"/>
      <color rgb="FF00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7" fillId="0" borderId="0"/>
    <xf numFmtId="0" fontId="2" fillId="0" borderId="0"/>
    <xf numFmtId="0" fontId="3" fillId="0" borderId="0"/>
    <xf numFmtId="0" fontId="1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</cellStyleXfs>
  <cellXfs count="35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0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3" fontId="0" fillId="2" borderId="0" xfId="0" applyNumberFormat="1" applyFill="1"/>
    <xf numFmtId="1" fontId="4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0" fontId="8" fillId="0" borderId="0" xfId="0" applyFont="1"/>
    <xf numFmtId="3" fontId="9" fillId="3" borderId="0" xfId="4" applyNumberFormat="1" applyFont="1" applyFill="1"/>
    <xf numFmtId="0" fontId="3" fillId="0" borderId="0" xfId="0" applyFont="1" applyAlignment="1">
      <alignment horizontal="left" vertical="top" wrapText="1"/>
    </xf>
    <xf numFmtId="0" fontId="12" fillId="0" borderId="0" xfId="6" applyFont="1" applyBorder="1"/>
    <xf numFmtId="1" fontId="12" fillId="0" borderId="0" xfId="6" applyNumberFormat="1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4" fontId="12" fillId="0" borderId="0" xfId="6" applyNumberFormat="1" applyFont="1" applyBorder="1" applyAlignment="1">
      <alignment horizontal="center"/>
    </xf>
    <xf numFmtId="1" fontId="12" fillId="0" borderId="0" xfId="6" applyNumberFormat="1" applyFont="1" applyFill="1" applyBorder="1" applyAlignment="1">
      <alignment horizontal="center"/>
    </xf>
    <xf numFmtId="3" fontId="13" fillId="0" borderId="0" xfId="5" applyNumberFormat="1" applyFont="1" applyFill="1" applyBorder="1"/>
    <xf numFmtId="0" fontId="14" fillId="0" borderId="0" xfId="0" applyFont="1"/>
    <xf numFmtId="0" fontId="15" fillId="0" borderId="0" xfId="0" applyFont="1"/>
  </cellXfs>
  <cellStyles count="7">
    <cellStyle name="Heading 1" xfId="5" builtinId="16"/>
    <cellStyle name="Heading 2" xfId="6" builtinId="17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31"/>
  <sheetViews>
    <sheetView tabSelected="1" showOutlineSymbols="0" zoomScale="85" zoomScaleNormal="85" zoomScaleSheetLayoutView="75" zoomScalePageLayoutView="80" workbookViewId="0">
      <selection activeCell="J1" sqref="J1"/>
    </sheetView>
  </sheetViews>
  <sheetFormatPr defaultColWidth="9.54296875" defaultRowHeight="15" x14ac:dyDescent="0.25"/>
  <cols>
    <col min="1" max="1" width="19.6328125" bestFit="1" customWidth="1"/>
    <col min="2" max="2" width="32.453125" customWidth="1"/>
    <col min="3" max="3" width="9.1796875" style="4" hidden="1" customWidth="1"/>
    <col min="4" max="4" width="1.90625" style="3" hidden="1" customWidth="1"/>
    <col min="5" max="5" width="9.54296875" style="2" hidden="1" customWidth="1"/>
    <col min="6" max="6" width="13.1796875" style="1" hidden="1" customWidth="1"/>
    <col min="7" max="7" width="1.90625" style="1" hidden="1" customWidth="1"/>
    <col min="8" max="8" width="9.54296875" hidden="1" customWidth="1"/>
    <col min="9" max="9" width="1.90625" hidden="1" customWidth="1"/>
    <col min="10" max="10" width="13.1796875" style="19" bestFit="1" customWidth="1"/>
    <col min="11" max="11" width="1.90625" style="1" customWidth="1"/>
    <col min="12" max="12" width="9.54296875" bestFit="1" customWidth="1"/>
    <col min="15" max="15" width="13.1796875" customWidth="1"/>
    <col min="18" max="18" width="9.54296875" customWidth="1"/>
  </cols>
  <sheetData>
    <row r="1" spans="1:13" ht="23.4" customHeight="1" x14ac:dyDescent="0.35">
      <c r="J1" s="32" t="s">
        <v>110</v>
      </c>
    </row>
    <row r="2" spans="1:13" ht="20.399999999999999" x14ac:dyDescent="0.35">
      <c r="B2" s="18"/>
      <c r="J2" s="32" t="s">
        <v>109</v>
      </c>
    </row>
    <row r="3" spans="1:13" x14ac:dyDescent="0.25">
      <c r="J3" s="1"/>
    </row>
    <row r="4" spans="1:13" ht="15.6" x14ac:dyDescent="0.3">
      <c r="A4" s="8"/>
      <c r="B4" s="8"/>
      <c r="C4" s="17"/>
      <c r="D4" s="6"/>
      <c r="E4" s="13" t="s">
        <v>68</v>
      </c>
      <c r="H4" s="13" t="s">
        <v>68</v>
      </c>
      <c r="I4" s="13"/>
      <c r="J4" s="1"/>
      <c r="L4" s="13"/>
    </row>
    <row r="5" spans="1:13" ht="16.8" x14ac:dyDescent="0.3">
      <c r="A5" s="29" t="s">
        <v>105</v>
      </c>
      <c r="B5" s="29" t="s">
        <v>106</v>
      </c>
      <c r="C5" s="28">
        <v>2019</v>
      </c>
      <c r="D5" s="29"/>
      <c r="E5" s="30" t="s">
        <v>66</v>
      </c>
      <c r="F5" s="28">
        <v>2020</v>
      </c>
      <c r="G5" s="28"/>
      <c r="H5" s="30" t="s">
        <v>66</v>
      </c>
      <c r="I5" s="30"/>
      <c r="J5" s="31" t="s">
        <v>107</v>
      </c>
      <c r="K5" s="28"/>
      <c r="L5" s="30" t="s">
        <v>104</v>
      </c>
      <c r="M5" s="27" t="s">
        <v>108</v>
      </c>
    </row>
    <row r="6" spans="1:13" x14ac:dyDescent="0.25">
      <c r="A6" s="33" t="s">
        <v>97</v>
      </c>
      <c r="B6" s="8"/>
      <c r="C6" s="1"/>
      <c r="D6" s="6"/>
      <c r="E6" s="5"/>
    </row>
    <row r="7" spans="1:13" x14ac:dyDescent="0.25">
      <c r="A7" s="8">
        <v>400</v>
      </c>
      <c r="B7" s="8" t="s">
        <v>96</v>
      </c>
      <c r="C7" s="12">
        <f>(8734.15*30.7)+(262*40)</f>
        <v>278618.40499999997</v>
      </c>
      <c r="D7" s="6"/>
      <c r="E7" s="11">
        <f t="shared" ref="E7:E29" si="0">C7/$C$46</f>
        <v>0.18881271125296475</v>
      </c>
      <c r="F7" s="12">
        <f>(8734.15*30.7)+(262*40)</f>
        <v>278618.40499999997</v>
      </c>
      <c r="G7" s="12"/>
      <c r="H7" s="11">
        <f t="shared" ref="H7:H29" si="1">F7/$F$46</f>
        <v>0.18767063765154673</v>
      </c>
      <c r="I7" s="11"/>
      <c r="J7" s="21">
        <f>(8734.15*30.7)+(262*40)</f>
        <v>278618.40499999997</v>
      </c>
      <c r="K7" s="12"/>
      <c r="L7" s="11">
        <f t="shared" ref="L7:L29" si="2">J7/$F$46</f>
        <v>0.18767063765154673</v>
      </c>
      <c r="M7" t="s">
        <v>98</v>
      </c>
    </row>
    <row r="8" spans="1:13" x14ac:dyDescent="0.25">
      <c r="A8" s="8">
        <v>402</v>
      </c>
      <c r="B8" s="8" t="s">
        <v>95</v>
      </c>
      <c r="C8" s="12">
        <f>(6017.12*30.7)+(8*40)</f>
        <v>185045.584</v>
      </c>
      <c r="D8" s="6"/>
      <c r="E8" s="11">
        <f t="shared" si="0"/>
        <v>0.12540075527468561</v>
      </c>
      <c r="F8" s="12">
        <f>(6017.12*30.7)+(8*40)</f>
        <v>185045.584</v>
      </c>
      <c r="G8" s="12"/>
      <c r="H8" s="11">
        <f t="shared" si="1"/>
        <v>0.12464224229509481</v>
      </c>
      <c r="I8" s="11"/>
      <c r="J8" s="21">
        <f>(6017.12*30.7)+(8*40)</f>
        <v>185045.584</v>
      </c>
      <c r="K8" s="12"/>
      <c r="L8" s="11">
        <f t="shared" si="2"/>
        <v>0.12464224229509481</v>
      </c>
      <c r="M8" t="s">
        <v>98</v>
      </c>
    </row>
    <row r="9" spans="1:13" x14ac:dyDescent="0.25">
      <c r="A9" s="8">
        <v>405</v>
      </c>
      <c r="B9" s="8" t="s">
        <v>94</v>
      </c>
      <c r="C9" s="12">
        <f>5650*11</f>
        <v>62150</v>
      </c>
      <c r="D9" s="6"/>
      <c r="E9" s="11">
        <f t="shared" si="0"/>
        <v>4.2117497601681271E-2</v>
      </c>
      <c r="F9" s="12">
        <f>5650*11</f>
        <v>62150</v>
      </c>
      <c r="G9" s="12"/>
      <c r="H9" s="11">
        <f t="shared" si="1"/>
        <v>4.1862741013263753E-2</v>
      </c>
      <c r="I9" s="11"/>
      <c r="J9" s="21">
        <f>5650*11</f>
        <v>62150</v>
      </c>
      <c r="K9" s="12"/>
      <c r="L9" s="11">
        <f t="shared" si="2"/>
        <v>4.1862741013263753E-2</v>
      </c>
      <c r="M9" t="s">
        <v>99</v>
      </c>
    </row>
    <row r="10" spans="1:13" x14ac:dyDescent="0.25">
      <c r="A10" s="8">
        <v>405.1</v>
      </c>
      <c r="B10" s="8" t="s">
        <v>93</v>
      </c>
      <c r="C10" s="12">
        <v>20000</v>
      </c>
      <c r="D10" s="6"/>
      <c r="E10" s="11">
        <f t="shared" si="0"/>
        <v>1.3553498825963402E-2</v>
      </c>
      <c r="F10" s="12">
        <v>20000</v>
      </c>
      <c r="G10" s="12"/>
      <c r="H10" s="11">
        <f t="shared" si="1"/>
        <v>1.3471517622932824E-2</v>
      </c>
      <c r="I10" s="11"/>
      <c r="J10" s="21">
        <v>20000</v>
      </c>
      <c r="K10" s="12"/>
      <c r="L10" s="11">
        <f t="shared" si="2"/>
        <v>1.3471517622932824E-2</v>
      </c>
    </row>
    <row r="11" spans="1:13" x14ac:dyDescent="0.25">
      <c r="A11" s="8">
        <v>410</v>
      </c>
      <c r="B11" s="8" t="s">
        <v>92</v>
      </c>
      <c r="C11" s="12">
        <f>14751.15*7</f>
        <v>103258.05</v>
      </c>
      <c r="D11" s="6"/>
      <c r="E11" s="11">
        <f t="shared" si="0"/>
        <v>6.9975392972313519E-2</v>
      </c>
      <c r="F11" s="12">
        <f>14751.15*7</f>
        <v>103258.05</v>
      </c>
      <c r="G11" s="12"/>
      <c r="H11" s="11">
        <f t="shared" si="1"/>
        <v>6.9552132014233936E-2</v>
      </c>
      <c r="I11" s="11"/>
      <c r="J11" s="21">
        <f>14751.15*7</f>
        <v>103258.05</v>
      </c>
      <c r="K11" s="12"/>
      <c r="L11" s="11">
        <f t="shared" si="2"/>
        <v>6.9552132014233936E-2</v>
      </c>
      <c r="M11" s="8" t="s">
        <v>91</v>
      </c>
    </row>
    <row r="12" spans="1:13" x14ac:dyDescent="0.25">
      <c r="A12">
        <v>414</v>
      </c>
      <c r="B12" t="s">
        <v>102</v>
      </c>
      <c r="C12" s="12">
        <v>750</v>
      </c>
      <c r="D12" s="6"/>
      <c r="E12" s="11">
        <f t="shared" si="0"/>
        <v>5.0825620597362759E-4</v>
      </c>
      <c r="F12" s="12">
        <v>750</v>
      </c>
      <c r="G12" s="12"/>
      <c r="H12" s="11">
        <f t="shared" si="1"/>
        <v>5.0518191085998092E-4</v>
      </c>
      <c r="I12" s="11"/>
      <c r="J12" s="21">
        <v>750</v>
      </c>
      <c r="K12" s="12"/>
      <c r="L12" s="11">
        <f t="shared" si="2"/>
        <v>5.0518191085998092E-4</v>
      </c>
      <c r="M12" s="8"/>
    </row>
    <row r="13" spans="1:13" x14ac:dyDescent="0.25">
      <c r="A13" s="8">
        <v>415</v>
      </c>
      <c r="B13" s="8" t="s">
        <v>90</v>
      </c>
      <c r="C13" s="12">
        <f>6000*11.41+16540</f>
        <v>85000</v>
      </c>
      <c r="D13" s="6"/>
      <c r="E13" s="11">
        <f t="shared" si="0"/>
        <v>5.7602370010344461E-2</v>
      </c>
      <c r="F13" s="12">
        <f>6000*11.41+16540</f>
        <v>85000</v>
      </c>
      <c r="G13" s="12"/>
      <c r="H13" s="11">
        <f t="shared" si="1"/>
        <v>5.7253949897464504E-2</v>
      </c>
      <c r="I13" s="11"/>
      <c r="J13" s="21">
        <f>6000*11.41+16540</f>
        <v>85000</v>
      </c>
      <c r="K13" s="12"/>
      <c r="L13" s="11">
        <f t="shared" si="2"/>
        <v>5.7253949897464504E-2</v>
      </c>
      <c r="M13" t="s">
        <v>103</v>
      </c>
    </row>
    <row r="14" spans="1:13" x14ac:dyDescent="0.25">
      <c r="A14" s="8">
        <v>416</v>
      </c>
      <c r="B14" s="8" t="s">
        <v>89</v>
      </c>
      <c r="C14" s="12">
        <v>500</v>
      </c>
      <c r="D14" s="6"/>
      <c r="E14" s="11">
        <f t="shared" si="0"/>
        <v>3.3883747064908506E-4</v>
      </c>
      <c r="F14" s="12">
        <v>500</v>
      </c>
      <c r="G14" s="12"/>
      <c r="H14" s="11">
        <f t="shared" si="1"/>
        <v>3.3678794057332063E-4</v>
      </c>
      <c r="I14" s="11"/>
      <c r="J14" s="21">
        <v>500</v>
      </c>
      <c r="K14" s="12"/>
      <c r="L14" s="11">
        <f t="shared" si="2"/>
        <v>3.3678794057332063E-4</v>
      </c>
    </row>
    <row r="15" spans="1:13" x14ac:dyDescent="0.25">
      <c r="A15" s="8">
        <v>419</v>
      </c>
      <c r="B15" s="8" t="s">
        <v>88</v>
      </c>
      <c r="C15" s="12">
        <v>8500</v>
      </c>
      <c r="D15" s="6"/>
      <c r="E15" s="11">
        <f t="shared" si="0"/>
        <v>5.7602370010344456E-3</v>
      </c>
      <c r="F15" s="12">
        <v>8500</v>
      </c>
      <c r="G15" s="12"/>
      <c r="H15" s="11">
        <f t="shared" si="1"/>
        <v>5.7253949897464506E-3</v>
      </c>
      <c r="I15" s="11"/>
      <c r="J15" s="21">
        <v>8500</v>
      </c>
      <c r="K15" s="12"/>
      <c r="L15" s="11">
        <f t="shared" si="2"/>
        <v>5.7253949897464506E-3</v>
      </c>
    </row>
    <row r="16" spans="1:13" x14ac:dyDescent="0.25">
      <c r="A16" s="8">
        <v>422</v>
      </c>
      <c r="B16" s="8" t="s">
        <v>87</v>
      </c>
      <c r="C16" s="12">
        <f>9393.97*3.7</f>
        <v>34757.688999999998</v>
      </c>
      <c r="D16" s="6"/>
      <c r="E16" s="11">
        <f t="shared" si="0"/>
        <v>2.3554414852735052E-2</v>
      </c>
      <c r="F16" s="12">
        <f>9393.97*3.7</f>
        <v>34757.688999999998</v>
      </c>
      <c r="G16" s="12"/>
      <c r="H16" s="11">
        <f t="shared" si="1"/>
        <v>2.3411940994795918E-2</v>
      </c>
      <c r="I16" s="11"/>
      <c r="J16" s="21">
        <f>9393.97*3.7</f>
        <v>34757.688999999998</v>
      </c>
      <c r="K16" s="12"/>
      <c r="L16" s="11">
        <f t="shared" si="2"/>
        <v>2.3411940994795918E-2</v>
      </c>
      <c r="M16" s="8" t="s">
        <v>86</v>
      </c>
    </row>
    <row r="17" spans="1:13" x14ac:dyDescent="0.25">
      <c r="A17" s="8">
        <v>425</v>
      </c>
      <c r="B17" s="8" t="s">
        <v>85</v>
      </c>
      <c r="C17" s="12">
        <v>55000</v>
      </c>
      <c r="D17" s="6"/>
      <c r="E17" s="11">
        <f t="shared" si="0"/>
        <v>3.7272121771399359E-2</v>
      </c>
      <c r="F17" s="12">
        <v>60000</v>
      </c>
      <c r="G17" s="12"/>
      <c r="H17" s="11">
        <f t="shared" si="1"/>
        <v>4.041455286879847E-2</v>
      </c>
      <c r="I17" s="11"/>
      <c r="J17" s="21">
        <v>60000</v>
      </c>
      <c r="K17" s="12"/>
      <c r="L17" s="11">
        <f t="shared" si="2"/>
        <v>4.041455286879847E-2</v>
      </c>
      <c r="M17" s="8"/>
    </row>
    <row r="18" spans="1:13" x14ac:dyDescent="0.25">
      <c r="A18" s="8">
        <v>430</v>
      </c>
      <c r="B18" s="8" t="s">
        <v>84</v>
      </c>
      <c r="C18" s="12">
        <v>1362</v>
      </c>
      <c r="D18" s="6"/>
      <c r="E18" s="11">
        <f t="shared" si="0"/>
        <v>9.2299327004810767E-4</v>
      </c>
      <c r="F18" s="12">
        <v>1362</v>
      </c>
      <c r="G18" s="12"/>
      <c r="H18" s="11">
        <f t="shared" si="1"/>
        <v>9.1741035012172535E-4</v>
      </c>
      <c r="I18" s="11"/>
      <c r="J18" s="21">
        <v>1362</v>
      </c>
      <c r="K18" s="12"/>
      <c r="L18" s="11">
        <f t="shared" si="2"/>
        <v>9.1741035012172535E-4</v>
      </c>
      <c r="M18" s="8" t="s">
        <v>83</v>
      </c>
    </row>
    <row r="19" spans="1:13" x14ac:dyDescent="0.25">
      <c r="A19" s="8">
        <v>439</v>
      </c>
      <c r="B19" s="8" t="s">
        <v>82</v>
      </c>
      <c r="C19" s="12">
        <v>7500</v>
      </c>
      <c r="D19" s="6"/>
      <c r="E19" s="11">
        <f t="shared" si="0"/>
        <v>5.0825620597362755E-3</v>
      </c>
      <c r="F19" s="12">
        <v>7500</v>
      </c>
      <c r="G19" s="12"/>
      <c r="H19" s="11">
        <f t="shared" si="1"/>
        <v>5.0518191085998088E-3</v>
      </c>
      <c r="I19" s="11"/>
      <c r="J19" s="21">
        <v>7500</v>
      </c>
      <c r="K19" s="12"/>
      <c r="L19" s="11">
        <f t="shared" si="2"/>
        <v>5.0518191085998088E-3</v>
      </c>
    </row>
    <row r="20" spans="1:13" x14ac:dyDescent="0.25">
      <c r="A20" s="8">
        <v>440</v>
      </c>
      <c r="B20" s="8" t="s">
        <v>81</v>
      </c>
      <c r="C20" s="12">
        <v>50</v>
      </c>
      <c r="D20" s="6"/>
      <c r="E20" s="11">
        <f t="shared" si="0"/>
        <v>3.3883747064908505E-5</v>
      </c>
      <c r="F20" s="12">
        <v>30</v>
      </c>
      <c r="G20" s="12"/>
      <c r="H20" s="11">
        <f t="shared" si="1"/>
        <v>2.0207276434399237E-5</v>
      </c>
      <c r="I20" s="11"/>
      <c r="J20" s="21">
        <v>30</v>
      </c>
      <c r="K20" s="12"/>
      <c r="L20" s="11">
        <f t="shared" si="2"/>
        <v>2.0207276434399237E-5</v>
      </c>
    </row>
    <row r="21" spans="1:13" x14ac:dyDescent="0.25">
      <c r="A21" s="8">
        <v>441</v>
      </c>
      <c r="B21" s="8" t="s">
        <v>80</v>
      </c>
      <c r="C21" s="12">
        <v>20000</v>
      </c>
      <c r="D21" s="6"/>
      <c r="E21" s="11">
        <f t="shared" si="0"/>
        <v>1.3553498825963402E-2</v>
      </c>
      <c r="F21" s="12">
        <v>20000</v>
      </c>
      <c r="G21" s="12"/>
      <c r="H21" s="11">
        <f t="shared" si="1"/>
        <v>1.3471517622932824E-2</v>
      </c>
      <c r="I21" s="11"/>
      <c r="J21" s="21">
        <v>18000</v>
      </c>
      <c r="K21" s="12"/>
      <c r="L21" s="11">
        <f t="shared" si="2"/>
        <v>1.2124365860639542E-2</v>
      </c>
    </row>
    <row r="22" spans="1:13" x14ac:dyDescent="0.25">
      <c r="A22" s="8">
        <v>444</v>
      </c>
      <c r="B22" s="8" t="s">
        <v>79</v>
      </c>
      <c r="C22" s="1">
        <v>1000</v>
      </c>
      <c r="D22" s="6"/>
      <c r="E22" s="11">
        <f t="shared" si="0"/>
        <v>6.7767494129817012E-4</v>
      </c>
      <c r="F22" s="1">
        <v>1000</v>
      </c>
      <c r="H22" s="11">
        <f t="shared" si="1"/>
        <v>6.7357588114664126E-4</v>
      </c>
      <c r="I22" s="11"/>
      <c r="J22" s="19">
        <v>1000</v>
      </c>
      <c r="L22" s="11">
        <f t="shared" si="2"/>
        <v>6.7357588114664126E-4</v>
      </c>
    </row>
    <row r="23" spans="1:13" x14ac:dyDescent="0.25">
      <c r="A23" s="8">
        <v>447</v>
      </c>
      <c r="B23" s="8" t="s">
        <v>78</v>
      </c>
      <c r="C23" s="1">
        <v>500</v>
      </c>
      <c r="D23" s="6"/>
      <c r="E23" s="11">
        <f t="shared" si="0"/>
        <v>3.3883747064908506E-4</v>
      </c>
      <c r="F23" s="1">
        <v>500</v>
      </c>
      <c r="H23" s="11">
        <f t="shared" si="1"/>
        <v>3.3678794057332063E-4</v>
      </c>
      <c r="I23" s="11"/>
      <c r="J23" s="19">
        <v>500</v>
      </c>
      <c r="L23" s="11">
        <f t="shared" si="2"/>
        <v>3.3678794057332063E-4</v>
      </c>
    </row>
    <row r="24" spans="1:13" x14ac:dyDescent="0.25">
      <c r="A24" s="8">
        <v>450</v>
      </c>
      <c r="B24" s="8" t="s">
        <v>77</v>
      </c>
      <c r="C24" s="12">
        <v>700</v>
      </c>
      <c r="D24" s="6"/>
      <c r="E24" s="11">
        <f t="shared" si="0"/>
        <v>4.7437245890871905E-4</v>
      </c>
      <c r="F24" s="12">
        <v>700</v>
      </c>
      <c r="G24" s="12"/>
      <c r="H24" s="11">
        <f t="shared" si="1"/>
        <v>4.7150311680264884E-4</v>
      </c>
      <c r="I24" s="11"/>
      <c r="J24" s="21">
        <v>700</v>
      </c>
      <c r="K24" s="12"/>
      <c r="L24" s="11">
        <f t="shared" si="2"/>
        <v>4.7150311680264884E-4</v>
      </c>
    </row>
    <row r="25" spans="1:13" x14ac:dyDescent="0.25">
      <c r="A25" s="8">
        <v>451</v>
      </c>
      <c r="B25" s="8" t="s">
        <v>76</v>
      </c>
      <c r="C25" s="1">
        <v>200</v>
      </c>
      <c r="D25" s="6"/>
      <c r="E25" s="11">
        <f t="shared" si="0"/>
        <v>1.3553498825963402E-4</v>
      </c>
      <c r="F25" s="1">
        <v>200</v>
      </c>
      <c r="H25" s="11">
        <f t="shared" si="1"/>
        <v>1.3471517622932824E-4</v>
      </c>
      <c r="I25" s="11"/>
      <c r="J25" s="19">
        <v>200</v>
      </c>
      <c r="L25" s="11">
        <f t="shared" si="2"/>
        <v>1.3471517622932824E-4</v>
      </c>
    </row>
    <row r="26" spans="1:13" x14ac:dyDescent="0.25">
      <c r="A26" s="8">
        <v>466</v>
      </c>
      <c r="B26" s="8" t="s">
        <v>75</v>
      </c>
      <c r="C26" s="1">
        <v>104815</v>
      </c>
      <c r="D26" s="6"/>
      <c r="E26" s="11">
        <f t="shared" si="0"/>
        <v>7.1030498972167705E-2</v>
      </c>
      <c r="F26" s="1">
        <v>104815</v>
      </c>
      <c r="H26" s="11">
        <f t="shared" si="1"/>
        <v>7.0600855982385205E-2</v>
      </c>
      <c r="I26" s="11"/>
      <c r="J26" s="19">
        <v>104815</v>
      </c>
      <c r="L26" s="11">
        <f t="shared" si="2"/>
        <v>7.0600855982385205E-2</v>
      </c>
      <c r="M26" t="s">
        <v>101</v>
      </c>
    </row>
    <row r="27" spans="1:13" x14ac:dyDescent="0.25">
      <c r="A27" s="8">
        <v>480</v>
      </c>
      <c r="B27" s="8" t="s">
        <v>74</v>
      </c>
      <c r="C27" s="12">
        <v>500</v>
      </c>
      <c r="D27" s="6"/>
      <c r="E27" s="11">
        <f t="shared" si="0"/>
        <v>3.3883747064908506E-4</v>
      </c>
      <c r="F27" s="12">
        <v>500</v>
      </c>
      <c r="G27" s="12"/>
      <c r="H27" s="11">
        <f t="shared" si="1"/>
        <v>3.3678794057332063E-4</v>
      </c>
      <c r="I27" s="11"/>
      <c r="J27" s="21">
        <v>500</v>
      </c>
      <c r="K27" s="12"/>
      <c r="L27" s="11">
        <f t="shared" si="2"/>
        <v>3.3678794057332063E-4</v>
      </c>
    </row>
    <row r="28" spans="1:13" x14ac:dyDescent="0.25">
      <c r="A28" s="8">
        <v>482</v>
      </c>
      <c r="B28" s="8" t="s">
        <v>73</v>
      </c>
      <c r="C28" s="1">
        <v>250</v>
      </c>
      <c r="D28" s="6"/>
      <c r="E28" s="11">
        <f t="shared" si="0"/>
        <v>1.6941873532454253E-4</v>
      </c>
      <c r="F28" s="1">
        <v>250</v>
      </c>
      <c r="H28" s="11">
        <f t="shared" si="1"/>
        <v>1.6839397028666032E-4</v>
      </c>
      <c r="I28" s="11"/>
      <c r="J28" s="19">
        <v>250</v>
      </c>
      <c r="L28" s="11">
        <f t="shared" si="2"/>
        <v>1.6839397028666032E-4</v>
      </c>
    </row>
    <row r="29" spans="1:13" x14ac:dyDescent="0.25">
      <c r="A29" s="8">
        <v>498</v>
      </c>
      <c r="B29" s="8" t="s">
        <v>72</v>
      </c>
      <c r="C29" s="12">
        <v>4000</v>
      </c>
      <c r="D29" s="6"/>
      <c r="E29" s="11">
        <f t="shared" si="0"/>
        <v>2.7106997651926805E-3</v>
      </c>
      <c r="F29" s="12">
        <v>8000</v>
      </c>
      <c r="G29" s="12"/>
      <c r="H29" s="11">
        <f t="shared" si="1"/>
        <v>5.3886070491731301E-3</v>
      </c>
      <c r="I29" s="11"/>
      <c r="J29" s="21">
        <v>10000</v>
      </c>
      <c r="K29" s="12"/>
      <c r="L29" s="11">
        <f t="shared" si="2"/>
        <v>6.735758811466412E-3</v>
      </c>
    </row>
    <row r="30" spans="1:13" ht="15.6" x14ac:dyDescent="0.3">
      <c r="B30" s="10" t="s">
        <v>1</v>
      </c>
      <c r="C30" s="9">
        <f>SUM(C7:C29)</f>
        <v>974456.728</v>
      </c>
      <c r="D30" s="6"/>
      <c r="E30" s="5"/>
      <c r="F30" s="9">
        <f>SUM(F7:F29)</f>
        <v>983436.728</v>
      </c>
      <c r="G30" s="9"/>
      <c r="H30" s="5"/>
      <c r="I30" s="5"/>
      <c r="J30" s="22">
        <f>SUM(J7:J29)</f>
        <v>983436.728</v>
      </c>
      <c r="K30" s="9"/>
      <c r="L30" s="5"/>
    </row>
    <row r="31" spans="1:13" x14ac:dyDescent="0.25">
      <c r="A31" s="34"/>
      <c r="B31" s="8"/>
      <c r="C31" s="16"/>
      <c r="D31" s="6"/>
      <c r="E31" s="5"/>
      <c r="F31" s="16"/>
      <c r="G31" s="16"/>
      <c r="H31" s="5"/>
      <c r="I31" s="5"/>
      <c r="J31" s="23"/>
      <c r="K31" s="16"/>
      <c r="L31" s="5"/>
    </row>
    <row r="32" spans="1:13" ht="15.6" x14ac:dyDescent="0.3">
      <c r="A32" s="34"/>
      <c r="B32" s="10"/>
      <c r="C32" s="1"/>
      <c r="D32" s="6"/>
      <c r="E32" s="5"/>
      <c r="H32" s="5"/>
      <c r="I32" s="5"/>
      <c r="L32" s="5"/>
    </row>
    <row r="33" spans="1:12" x14ac:dyDescent="0.25">
      <c r="A33" s="33" t="s">
        <v>71</v>
      </c>
      <c r="B33" s="8"/>
      <c r="C33" s="1"/>
      <c r="D33" s="6"/>
      <c r="E33" s="5"/>
      <c r="H33" s="5"/>
      <c r="I33" s="5"/>
      <c r="L33" s="5"/>
    </row>
    <row r="34" spans="1:12" x14ac:dyDescent="0.25">
      <c r="A34" s="33" t="s">
        <v>70</v>
      </c>
      <c r="B34" s="8"/>
      <c r="C34" s="1"/>
      <c r="D34" s="6"/>
      <c r="E34" s="5"/>
      <c r="H34" s="5"/>
      <c r="I34" s="5"/>
      <c r="L34" s="5"/>
    </row>
    <row r="35" spans="1:12" x14ac:dyDescent="0.25">
      <c r="A35" s="8">
        <v>401</v>
      </c>
      <c r="B35" s="8" t="s">
        <v>14</v>
      </c>
      <c r="C35" s="12">
        <v>7375</v>
      </c>
      <c r="D35" s="6"/>
      <c r="E35" s="11">
        <f>C35/C46</f>
        <v>4.9978526920740046E-3</v>
      </c>
      <c r="F35" s="12">
        <v>7375</v>
      </c>
      <c r="G35" s="12"/>
      <c r="H35" s="11">
        <f t="shared" ref="H35:H40" si="3">F35/$F$46</f>
        <v>4.9676221234564791E-3</v>
      </c>
      <c r="I35" s="11"/>
      <c r="J35" s="21">
        <v>4791</v>
      </c>
      <c r="K35" s="12"/>
      <c r="L35" s="11">
        <f t="shared" ref="L35:L40" si="4">J35/$F$46</f>
        <v>3.2271020465735579E-3</v>
      </c>
    </row>
    <row r="36" spans="1:12" x14ac:dyDescent="0.25">
      <c r="A36" s="8">
        <v>481</v>
      </c>
      <c r="B36" s="8" t="s">
        <v>15</v>
      </c>
      <c r="C36" s="1">
        <v>1000</v>
      </c>
      <c r="D36" s="6"/>
      <c r="E36" s="11">
        <f>C36/$C$46</f>
        <v>6.7767494129817012E-4</v>
      </c>
      <c r="F36" s="1">
        <v>1000</v>
      </c>
      <c r="H36" s="11">
        <f t="shared" si="3"/>
        <v>6.7357588114664126E-4</v>
      </c>
      <c r="I36" s="11"/>
      <c r="J36" s="19">
        <v>1000</v>
      </c>
      <c r="L36" s="11">
        <f t="shared" si="4"/>
        <v>6.7357588114664126E-4</v>
      </c>
    </row>
    <row r="37" spans="1:12" x14ac:dyDescent="0.25">
      <c r="A37" s="8">
        <v>491</v>
      </c>
      <c r="B37" s="8" t="s">
        <v>13</v>
      </c>
      <c r="C37" s="1">
        <v>95000</v>
      </c>
      <c r="D37" s="6"/>
      <c r="E37" s="11">
        <f>C37/$C$46</f>
        <v>6.4379119423326164E-2</v>
      </c>
      <c r="F37" s="1">
        <v>95000</v>
      </c>
      <c r="H37" s="11">
        <f t="shared" si="3"/>
        <v>6.398970870893092E-2</v>
      </c>
      <c r="I37" s="11"/>
      <c r="J37" s="19">
        <v>95000</v>
      </c>
      <c r="L37" s="11">
        <f t="shared" si="4"/>
        <v>6.398970870893092E-2</v>
      </c>
    </row>
    <row r="38" spans="1:12" x14ac:dyDescent="0.25">
      <c r="A38" s="8">
        <v>492</v>
      </c>
      <c r="B38" s="8" t="s">
        <v>12</v>
      </c>
      <c r="C38" s="1">
        <v>394652</v>
      </c>
      <c r="D38" s="6"/>
      <c r="E38" s="11">
        <f>C38/$C$46</f>
        <v>0.26744577093320543</v>
      </c>
      <c r="F38" s="1">
        <v>394652</v>
      </c>
      <c r="H38" s="11">
        <f t="shared" si="3"/>
        <v>0.26582806864628422</v>
      </c>
      <c r="I38" s="11"/>
      <c r="J38" s="19">
        <v>394652</v>
      </c>
      <c r="L38" s="11">
        <f t="shared" si="4"/>
        <v>0.26582806864628422</v>
      </c>
    </row>
    <row r="39" spans="1:12" x14ac:dyDescent="0.25">
      <c r="A39" s="8">
        <v>497</v>
      </c>
      <c r="B39" s="8" t="s">
        <v>9</v>
      </c>
      <c r="C39" s="1">
        <v>3000</v>
      </c>
      <c r="D39" s="6"/>
      <c r="E39" s="11">
        <f>C39/$C$46</f>
        <v>2.0330248238945104E-3</v>
      </c>
      <c r="F39" s="1">
        <v>3000</v>
      </c>
      <c r="H39" s="11">
        <f t="shared" si="3"/>
        <v>2.0207276434399237E-3</v>
      </c>
      <c r="I39" s="11"/>
      <c r="J39" s="19">
        <v>3000</v>
      </c>
      <c r="L39" s="11">
        <f t="shared" si="4"/>
        <v>2.0207276434399237E-3</v>
      </c>
    </row>
    <row r="40" spans="1:12" x14ac:dyDescent="0.25">
      <c r="A40" s="8">
        <v>499</v>
      </c>
      <c r="B40" s="8" t="s">
        <v>8</v>
      </c>
      <c r="C40" s="1">
        <v>150</v>
      </c>
      <c r="D40" s="6"/>
      <c r="E40" s="11">
        <f>C40/$C$46</f>
        <v>1.0165124119472552E-4</v>
      </c>
      <c r="F40" s="1">
        <v>150</v>
      </c>
      <c r="H40" s="11">
        <f t="shared" si="3"/>
        <v>1.0103638217199618E-4</v>
      </c>
      <c r="I40" s="11"/>
      <c r="J40" s="19">
        <v>150</v>
      </c>
      <c r="L40" s="11">
        <f t="shared" si="4"/>
        <v>1.0103638217199618E-4</v>
      </c>
    </row>
    <row r="41" spans="1:12" ht="15.6" x14ac:dyDescent="0.3">
      <c r="A41" s="8"/>
      <c r="B41" s="10" t="s">
        <v>1</v>
      </c>
      <c r="C41" s="9">
        <f>SUM(C35:C40)</f>
        <v>501177</v>
      </c>
      <c r="D41" s="6"/>
      <c r="E41" s="5"/>
      <c r="F41" s="9">
        <f>SUM(F35:F40)</f>
        <v>501177</v>
      </c>
      <c r="G41" s="9"/>
      <c r="H41" s="5"/>
      <c r="I41" s="5"/>
      <c r="J41" s="22">
        <f>SUM(J35:J40)</f>
        <v>498593</v>
      </c>
      <c r="K41" s="9"/>
      <c r="L41" s="5"/>
    </row>
    <row r="42" spans="1:12" x14ac:dyDescent="0.25">
      <c r="A42" s="8"/>
      <c r="B42" s="8"/>
      <c r="C42" s="1"/>
      <c r="D42" s="6"/>
      <c r="E42" s="5"/>
      <c r="H42" s="5"/>
      <c r="I42" s="5"/>
      <c r="L42" s="5"/>
    </row>
    <row r="43" spans="1:12" x14ac:dyDescent="0.25">
      <c r="A43" s="8"/>
      <c r="B43" s="8"/>
      <c r="C43" s="1"/>
      <c r="D43" s="6"/>
      <c r="E43" s="5"/>
      <c r="H43" s="5"/>
      <c r="I43" s="5"/>
      <c r="L43" s="5"/>
    </row>
    <row r="44" spans="1:12" x14ac:dyDescent="0.25">
      <c r="A44" s="8"/>
      <c r="B44" s="8"/>
      <c r="C44" s="1"/>
      <c r="D44" s="6"/>
      <c r="E44" s="5"/>
      <c r="H44" s="5"/>
      <c r="I44" s="5"/>
      <c r="L44" s="5"/>
    </row>
    <row r="45" spans="1:12" x14ac:dyDescent="0.25">
      <c r="A45" s="8"/>
      <c r="B45" s="8"/>
      <c r="C45" s="1"/>
      <c r="D45" s="6"/>
      <c r="E45" s="5"/>
      <c r="H45" s="5"/>
      <c r="I45" s="5"/>
      <c r="L45" s="5"/>
    </row>
    <row r="46" spans="1:12" ht="15.6" x14ac:dyDescent="0.3">
      <c r="A46" s="8"/>
      <c r="B46" s="10" t="s">
        <v>69</v>
      </c>
      <c r="C46" s="9">
        <f>C30+C41</f>
        <v>1475633.7280000001</v>
      </c>
      <c r="D46" s="6"/>
      <c r="E46" s="5"/>
      <c r="F46" s="9">
        <f>F30+F41</f>
        <v>1484613.7280000001</v>
      </c>
      <c r="G46" s="9"/>
      <c r="H46" s="5"/>
      <c r="I46" s="5"/>
      <c r="J46" s="22">
        <f>J30+J41</f>
        <v>1482029.7280000001</v>
      </c>
      <c r="K46" s="9"/>
      <c r="L46" s="5"/>
    </row>
    <row r="47" spans="1:12" x14ac:dyDescent="0.25">
      <c r="A47" s="8"/>
      <c r="B47" s="8"/>
      <c r="C47" s="1"/>
      <c r="D47" s="6"/>
      <c r="E47" s="5"/>
      <c r="H47" s="5"/>
      <c r="I47" s="5"/>
      <c r="L47" s="5"/>
    </row>
    <row r="48" spans="1:12" x14ac:dyDescent="0.25">
      <c r="A48" s="8"/>
      <c r="B48" s="8"/>
      <c r="C48" s="1"/>
      <c r="D48" s="6"/>
      <c r="E48" s="5"/>
      <c r="H48" s="5"/>
      <c r="I48" s="5"/>
      <c r="L48" s="5"/>
    </row>
    <row r="49" spans="1:13" ht="15.6" x14ac:dyDescent="0.3">
      <c r="A49" s="8"/>
      <c r="B49" s="8"/>
      <c r="C49" s="15">
        <v>2019</v>
      </c>
      <c r="D49" s="6"/>
      <c r="E49" s="13" t="s">
        <v>68</v>
      </c>
      <c r="F49" s="15">
        <v>2020</v>
      </c>
      <c r="G49" s="15"/>
      <c r="H49" s="13" t="s">
        <v>68</v>
      </c>
      <c r="I49" s="13"/>
      <c r="J49" s="20">
        <v>2021</v>
      </c>
      <c r="K49" s="15"/>
      <c r="L49" s="13" t="s">
        <v>68</v>
      </c>
    </row>
    <row r="50" spans="1:13" ht="15.6" x14ac:dyDescent="0.3">
      <c r="A50" s="33" t="s">
        <v>67</v>
      </c>
      <c r="B50" s="8"/>
      <c r="C50" s="1"/>
      <c r="D50" s="6"/>
      <c r="E50" s="14" t="s">
        <v>66</v>
      </c>
      <c r="H50" s="14" t="s">
        <v>66</v>
      </c>
      <c r="I50" s="14"/>
      <c r="L50" s="14" t="s">
        <v>66</v>
      </c>
    </row>
    <row r="51" spans="1:13" x14ac:dyDescent="0.25">
      <c r="A51" s="8">
        <v>501</v>
      </c>
      <c r="B51" s="8" t="s">
        <v>65</v>
      </c>
      <c r="C51" s="1">
        <v>15000</v>
      </c>
      <c r="D51" s="6"/>
      <c r="E51" s="11">
        <f t="shared" ref="E51:E99" si="5">C51/$C$130</f>
        <v>1.0165124119472551E-2</v>
      </c>
      <c r="F51" s="1">
        <v>15000</v>
      </c>
      <c r="H51" s="11">
        <f t="shared" ref="H51:H99" si="6">F51/$F$130</f>
        <v>1.0103638217199619E-2</v>
      </c>
      <c r="I51" s="11"/>
      <c r="J51" s="19">
        <v>15000</v>
      </c>
      <c r="L51" s="11">
        <f t="shared" ref="L51:L99" si="7">J51/$F$130</f>
        <v>1.0103638217199619E-2</v>
      </c>
      <c r="M51" s="1"/>
    </row>
    <row r="52" spans="1:13" x14ac:dyDescent="0.25">
      <c r="A52" s="8">
        <v>502</v>
      </c>
      <c r="B52" s="8" t="s">
        <v>64</v>
      </c>
      <c r="C52" s="12">
        <v>7500</v>
      </c>
      <c r="D52" s="6"/>
      <c r="E52" s="11">
        <f t="shared" si="5"/>
        <v>5.0825620597362755E-3</v>
      </c>
      <c r="F52" s="12">
        <v>7500</v>
      </c>
      <c r="G52" s="12"/>
      <c r="H52" s="11">
        <f t="shared" si="6"/>
        <v>5.0518191085998096E-3</v>
      </c>
      <c r="I52" s="11"/>
      <c r="J52" s="21">
        <v>7500</v>
      </c>
      <c r="K52" s="12"/>
      <c r="L52" s="11">
        <f t="shared" si="7"/>
        <v>5.0518191085998096E-3</v>
      </c>
      <c r="M52" s="12"/>
    </row>
    <row r="53" spans="1:13" x14ac:dyDescent="0.25">
      <c r="A53" s="8">
        <v>506</v>
      </c>
      <c r="B53" s="8" t="s">
        <v>63</v>
      </c>
      <c r="C53" s="1">
        <v>265</v>
      </c>
      <c r="D53" s="6"/>
      <c r="E53" s="11">
        <f t="shared" si="5"/>
        <v>1.7958385944401509E-4</v>
      </c>
      <c r="F53" s="1">
        <v>265</v>
      </c>
      <c r="H53" s="11">
        <f t="shared" si="6"/>
        <v>1.7849760850385994E-4</v>
      </c>
      <c r="I53" s="11"/>
      <c r="J53" s="19">
        <v>265</v>
      </c>
      <c r="L53" s="11">
        <f t="shared" si="7"/>
        <v>1.7849760850385994E-4</v>
      </c>
      <c r="M53" s="1"/>
    </row>
    <row r="54" spans="1:13" x14ac:dyDescent="0.25">
      <c r="A54" s="8">
        <v>513</v>
      </c>
      <c r="B54" s="8" t="s">
        <v>62</v>
      </c>
      <c r="C54" s="12">
        <v>90000</v>
      </c>
      <c r="D54" s="6"/>
      <c r="E54" s="11">
        <f t="shared" si="5"/>
        <v>6.0990744716835313E-2</v>
      </c>
      <c r="F54" s="12">
        <v>95000</v>
      </c>
      <c r="H54" s="11">
        <f t="shared" si="6"/>
        <v>6.398970870893092E-2</v>
      </c>
      <c r="I54" s="11"/>
      <c r="J54" s="21">
        <v>95000</v>
      </c>
      <c r="L54" s="11">
        <f t="shared" si="7"/>
        <v>6.398970870893092E-2</v>
      </c>
      <c r="M54" s="12"/>
    </row>
    <row r="55" spans="1:13" x14ac:dyDescent="0.25">
      <c r="A55" s="8">
        <v>515</v>
      </c>
      <c r="B55" s="8" t="s">
        <v>61</v>
      </c>
      <c r="C55" s="12">
        <v>2000</v>
      </c>
      <c r="D55" s="6"/>
      <c r="E55" s="11">
        <f t="shared" si="5"/>
        <v>1.3553498825963402E-3</v>
      </c>
      <c r="F55" s="12">
        <v>2000</v>
      </c>
      <c r="G55" s="12"/>
      <c r="H55" s="11">
        <f t="shared" si="6"/>
        <v>1.3471517622932825E-3</v>
      </c>
      <c r="I55" s="11"/>
      <c r="J55" s="21">
        <v>2000</v>
      </c>
      <c r="K55" s="12"/>
      <c r="L55" s="11">
        <f t="shared" si="7"/>
        <v>1.3471517622932825E-3</v>
      </c>
      <c r="M55" s="12"/>
    </row>
    <row r="56" spans="1:13" x14ac:dyDescent="0.25">
      <c r="A56" s="8">
        <v>517</v>
      </c>
      <c r="B56" s="8" t="s">
        <v>60</v>
      </c>
      <c r="C56" s="12">
        <v>200</v>
      </c>
      <c r="D56" s="6"/>
      <c r="E56" s="11">
        <f t="shared" si="5"/>
        <v>1.3553498825963402E-4</v>
      </c>
      <c r="F56" s="12">
        <v>200</v>
      </c>
      <c r="G56" s="12"/>
      <c r="H56" s="11">
        <f t="shared" si="6"/>
        <v>1.3471517622932826E-4</v>
      </c>
      <c r="I56" s="11"/>
      <c r="J56" s="21">
        <v>200</v>
      </c>
      <c r="K56" s="12"/>
      <c r="L56" s="11">
        <f t="shared" si="7"/>
        <v>1.3471517622932826E-4</v>
      </c>
      <c r="M56" s="12"/>
    </row>
    <row r="57" spans="1:13" x14ac:dyDescent="0.25">
      <c r="A57" s="8">
        <v>520</v>
      </c>
      <c r="B57" s="8" t="s">
        <v>59</v>
      </c>
      <c r="C57" s="1">
        <v>6000</v>
      </c>
      <c r="D57" s="6"/>
      <c r="E57" s="11">
        <f t="shared" si="5"/>
        <v>4.0660496477890207E-3</v>
      </c>
      <c r="F57" s="1">
        <v>6000</v>
      </c>
      <c r="H57" s="11">
        <f t="shared" si="6"/>
        <v>4.0414552868798482E-3</v>
      </c>
      <c r="I57" s="11"/>
      <c r="J57" s="19">
        <v>6000</v>
      </c>
      <c r="L57" s="11">
        <f t="shared" si="7"/>
        <v>4.0414552868798482E-3</v>
      </c>
      <c r="M57" s="1"/>
    </row>
    <row r="58" spans="1:13" x14ac:dyDescent="0.25">
      <c r="A58" s="8">
        <v>527</v>
      </c>
      <c r="B58" s="8" t="s">
        <v>58</v>
      </c>
      <c r="C58" s="1">
        <v>19000</v>
      </c>
      <c r="D58" s="6"/>
      <c r="E58" s="11">
        <f t="shared" si="5"/>
        <v>1.2875823884665231E-2</v>
      </c>
      <c r="F58" s="1">
        <v>19000</v>
      </c>
      <c r="H58" s="11">
        <f t="shared" si="6"/>
        <v>1.2797941741786185E-2</v>
      </c>
      <c r="I58" s="11"/>
      <c r="J58" s="19">
        <v>19000</v>
      </c>
      <c r="L58" s="11">
        <f t="shared" si="7"/>
        <v>1.2797941741786185E-2</v>
      </c>
      <c r="M58" s="1"/>
    </row>
    <row r="59" spans="1:13" x14ac:dyDescent="0.25">
      <c r="A59" s="8">
        <v>535</v>
      </c>
      <c r="B59" s="8" t="s">
        <v>57</v>
      </c>
      <c r="C59" s="12">
        <v>26600</v>
      </c>
      <c r="D59" s="6"/>
      <c r="E59" s="11">
        <f t="shared" si="5"/>
        <v>1.8026153438531325E-2</v>
      </c>
      <c r="F59" s="12">
        <v>24000</v>
      </c>
      <c r="G59" s="12"/>
      <c r="H59" s="11">
        <f t="shared" si="6"/>
        <v>1.6165821147519393E-2</v>
      </c>
      <c r="I59" s="11"/>
      <c r="J59" s="21">
        <v>24000</v>
      </c>
      <c r="K59" s="12"/>
      <c r="L59" s="11">
        <f t="shared" si="7"/>
        <v>1.6165821147519393E-2</v>
      </c>
      <c r="M59" s="12"/>
    </row>
    <row r="60" spans="1:13" x14ac:dyDescent="0.25">
      <c r="A60" s="8">
        <v>544</v>
      </c>
      <c r="B60" s="8" t="s">
        <v>56</v>
      </c>
      <c r="C60" s="12">
        <v>500</v>
      </c>
      <c r="D60" s="6"/>
      <c r="E60" s="11">
        <f t="shared" si="5"/>
        <v>3.3883747064908506E-4</v>
      </c>
      <c r="F60" s="12">
        <v>500</v>
      </c>
      <c r="G60" s="12"/>
      <c r="H60" s="11">
        <f t="shared" si="6"/>
        <v>3.3678794057332063E-4</v>
      </c>
      <c r="I60" s="11"/>
      <c r="J60" s="21">
        <v>500</v>
      </c>
      <c r="K60" s="12"/>
      <c r="L60" s="11">
        <f t="shared" si="7"/>
        <v>3.3678794057332063E-4</v>
      </c>
      <c r="M60" s="12"/>
    </row>
    <row r="61" spans="1:13" x14ac:dyDescent="0.25">
      <c r="A61" s="8">
        <v>545</v>
      </c>
      <c r="B61" s="8" t="s">
        <v>55</v>
      </c>
      <c r="C61" s="1">
        <v>35000</v>
      </c>
      <c r="D61" s="6"/>
      <c r="E61" s="11">
        <f t="shared" si="5"/>
        <v>2.3718622945435953E-2</v>
      </c>
      <c r="F61" s="1">
        <v>35000</v>
      </c>
      <c r="H61" s="11">
        <f t="shared" si="6"/>
        <v>2.3575155840132447E-2</v>
      </c>
      <c r="I61" s="11"/>
      <c r="J61" s="19">
        <v>35000</v>
      </c>
      <c r="L61" s="11">
        <f t="shared" si="7"/>
        <v>2.3575155840132447E-2</v>
      </c>
      <c r="M61" s="1"/>
    </row>
    <row r="62" spans="1:13" x14ac:dyDescent="0.25">
      <c r="A62" s="8">
        <v>545.5</v>
      </c>
      <c r="B62" s="8" t="s">
        <v>54</v>
      </c>
      <c r="C62" s="12">
        <v>500</v>
      </c>
      <c r="D62" s="6"/>
      <c r="E62" s="11">
        <f t="shared" si="5"/>
        <v>3.3883747064908506E-4</v>
      </c>
      <c r="F62" s="12">
        <v>500</v>
      </c>
      <c r="G62" s="12"/>
      <c r="H62" s="11">
        <f t="shared" si="6"/>
        <v>3.3678794057332063E-4</v>
      </c>
      <c r="I62" s="11"/>
      <c r="J62" s="21">
        <v>500</v>
      </c>
      <c r="K62" s="12"/>
      <c r="L62" s="11">
        <f t="shared" si="7"/>
        <v>3.3678794057332063E-4</v>
      </c>
      <c r="M62" s="12"/>
    </row>
    <row r="63" spans="1:13" x14ac:dyDescent="0.25">
      <c r="A63" s="8">
        <v>546</v>
      </c>
      <c r="B63" s="8" t="s">
        <v>53</v>
      </c>
      <c r="C63" s="12">
        <v>35000</v>
      </c>
      <c r="D63" s="6"/>
      <c r="E63" s="11">
        <f t="shared" si="5"/>
        <v>2.3718622945435953E-2</v>
      </c>
      <c r="F63" s="12">
        <v>35000</v>
      </c>
      <c r="G63" s="12"/>
      <c r="H63" s="11">
        <f t="shared" si="6"/>
        <v>2.3575155840132447E-2</v>
      </c>
      <c r="I63" s="11"/>
      <c r="J63" s="21">
        <v>35000</v>
      </c>
      <c r="K63" s="12"/>
      <c r="L63" s="11">
        <f t="shared" si="7"/>
        <v>2.3575155840132447E-2</v>
      </c>
      <c r="M63" s="12"/>
    </row>
    <row r="64" spans="1:13" x14ac:dyDescent="0.25">
      <c r="A64" s="8">
        <v>547</v>
      </c>
      <c r="B64" s="8" t="s">
        <v>52</v>
      </c>
      <c r="C64" s="12">
        <v>6420</v>
      </c>
      <c r="D64" s="6"/>
      <c r="E64" s="11">
        <f t="shared" si="5"/>
        <v>4.3506731231342521E-3</v>
      </c>
      <c r="F64" s="12">
        <v>6420</v>
      </c>
      <c r="G64" s="12"/>
      <c r="H64" s="11">
        <f t="shared" si="6"/>
        <v>4.3243571569614369E-3</v>
      </c>
      <c r="I64" s="11"/>
      <c r="J64" s="21">
        <v>6420</v>
      </c>
      <c r="K64" s="12"/>
      <c r="L64" s="11">
        <f t="shared" si="7"/>
        <v>4.3243571569614369E-3</v>
      </c>
      <c r="M64" s="12"/>
    </row>
    <row r="65" spans="1:14" x14ac:dyDescent="0.25">
      <c r="A65" s="8">
        <v>550</v>
      </c>
      <c r="B65" s="8" t="s">
        <v>51</v>
      </c>
      <c r="C65" s="12">
        <v>350</v>
      </c>
      <c r="D65" s="6"/>
      <c r="E65" s="11">
        <f t="shared" si="5"/>
        <v>2.3718622945435953E-4</v>
      </c>
      <c r="F65" s="12">
        <v>350</v>
      </c>
      <c r="G65" s="12"/>
      <c r="H65" s="11">
        <f t="shared" si="6"/>
        <v>2.3575155840132445E-4</v>
      </c>
      <c r="I65" s="11"/>
      <c r="J65" s="21">
        <v>350</v>
      </c>
      <c r="K65" s="12"/>
      <c r="L65" s="11">
        <f t="shared" si="7"/>
        <v>2.3575155840132445E-4</v>
      </c>
      <c r="M65" s="12"/>
    </row>
    <row r="66" spans="1:14" x14ac:dyDescent="0.25">
      <c r="A66" s="8">
        <v>551</v>
      </c>
      <c r="B66" s="8" t="s">
        <v>50</v>
      </c>
      <c r="C66" s="12">
        <v>750</v>
      </c>
      <c r="D66" s="6"/>
      <c r="E66" s="11">
        <f t="shared" si="5"/>
        <v>5.0825620597362759E-4</v>
      </c>
      <c r="F66" s="12">
        <v>750</v>
      </c>
      <c r="G66" s="12"/>
      <c r="H66" s="11">
        <f t="shared" si="6"/>
        <v>5.0518191085998103E-4</v>
      </c>
      <c r="I66" s="11"/>
      <c r="J66" s="21">
        <v>750</v>
      </c>
      <c r="K66" s="12"/>
      <c r="L66" s="11">
        <f t="shared" si="7"/>
        <v>5.0518191085998103E-4</v>
      </c>
      <c r="M66" s="12"/>
    </row>
    <row r="67" spans="1:14" x14ac:dyDescent="0.25">
      <c r="A67" s="8">
        <v>553</v>
      </c>
      <c r="B67" s="8" t="s">
        <v>49</v>
      </c>
      <c r="C67" s="1">
        <v>25000</v>
      </c>
      <c r="D67" s="6"/>
      <c r="E67" s="11">
        <f t="shared" si="5"/>
        <v>1.6941873532454254E-2</v>
      </c>
      <c r="F67" s="1">
        <v>25000</v>
      </c>
      <c r="H67" s="11">
        <f t="shared" si="6"/>
        <v>1.6839397028666034E-2</v>
      </c>
      <c r="I67" s="11"/>
      <c r="J67" s="19">
        <v>25000</v>
      </c>
      <c r="L67" s="11">
        <f t="shared" si="7"/>
        <v>1.6839397028666034E-2</v>
      </c>
      <c r="M67" s="1"/>
    </row>
    <row r="68" spans="1:14" x14ac:dyDescent="0.25">
      <c r="A68" s="8">
        <v>555</v>
      </c>
      <c r="B68" s="8" t="s">
        <v>48</v>
      </c>
      <c r="C68" s="12">
        <v>2500</v>
      </c>
      <c r="D68" s="6"/>
      <c r="E68" s="11">
        <f t="shared" si="5"/>
        <v>1.6941873532454253E-3</v>
      </c>
      <c r="F68" s="12">
        <v>2500</v>
      </c>
      <c r="G68" s="12"/>
      <c r="H68" s="11">
        <f t="shared" si="6"/>
        <v>1.6839397028666032E-3</v>
      </c>
      <c r="I68" s="11"/>
      <c r="J68" s="21">
        <v>2500</v>
      </c>
      <c r="K68" s="12"/>
      <c r="L68" s="11">
        <f t="shared" si="7"/>
        <v>1.6839397028666032E-3</v>
      </c>
      <c r="M68" s="12"/>
    </row>
    <row r="69" spans="1:14" x14ac:dyDescent="0.25">
      <c r="A69" s="8">
        <v>556</v>
      </c>
      <c r="B69" s="8" t="s">
        <v>47</v>
      </c>
      <c r="C69" s="12">
        <v>8500</v>
      </c>
      <c r="D69" s="6"/>
      <c r="E69" s="11">
        <f t="shared" si="5"/>
        <v>5.7602370010344456E-3</v>
      </c>
      <c r="F69" s="12">
        <v>8500</v>
      </c>
      <c r="G69" s="12"/>
      <c r="H69" s="11">
        <f t="shared" si="6"/>
        <v>5.7253949897464514E-3</v>
      </c>
      <c r="I69" s="11"/>
      <c r="J69" s="21">
        <v>8500</v>
      </c>
      <c r="K69" s="12"/>
      <c r="L69" s="11">
        <f t="shared" si="7"/>
        <v>5.7253949897464514E-3</v>
      </c>
      <c r="M69" s="12"/>
    </row>
    <row r="70" spans="1:14" x14ac:dyDescent="0.25">
      <c r="A70" s="8">
        <v>557</v>
      </c>
      <c r="B70" s="8" t="s">
        <v>46</v>
      </c>
      <c r="C70" s="1">
        <v>1500</v>
      </c>
      <c r="D70" s="6"/>
      <c r="E70" s="11">
        <f t="shared" si="5"/>
        <v>1.0165124119472552E-3</v>
      </c>
      <c r="F70" s="1">
        <v>1500</v>
      </c>
      <c r="H70" s="11">
        <f t="shared" si="6"/>
        <v>1.0103638217199621E-3</v>
      </c>
      <c r="I70" s="11"/>
      <c r="J70" s="19">
        <v>1500</v>
      </c>
      <c r="L70" s="11">
        <f t="shared" si="7"/>
        <v>1.0103638217199621E-3</v>
      </c>
      <c r="M70" s="1"/>
    </row>
    <row r="71" spans="1:14" ht="15.75" customHeight="1" x14ac:dyDescent="0.25">
      <c r="A71" s="8">
        <v>558</v>
      </c>
      <c r="B71" s="8" t="s">
        <v>45</v>
      </c>
      <c r="C71" s="12">
        <v>3000</v>
      </c>
      <c r="D71" s="6"/>
      <c r="E71" s="11">
        <f t="shared" si="5"/>
        <v>2.0330248238945104E-3</v>
      </c>
      <c r="F71" s="12">
        <v>3000</v>
      </c>
      <c r="G71" s="12"/>
      <c r="H71" s="11">
        <f t="shared" si="6"/>
        <v>2.0207276434399241E-3</v>
      </c>
      <c r="I71" s="11"/>
      <c r="J71" s="21">
        <v>3000</v>
      </c>
      <c r="K71" s="12"/>
      <c r="L71" s="11">
        <f t="shared" si="7"/>
        <v>2.0207276434399241E-3</v>
      </c>
      <c r="M71" s="12"/>
    </row>
    <row r="72" spans="1:14" x14ac:dyDescent="0.25">
      <c r="A72" s="8">
        <v>559</v>
      </c>
      <c r="B72" s="8" t="s">
        <v>44</v>
      </c>
      <c r="C72" s="12">
        <v>6500</v>
      </c>
      <c r="D72" s="6"/>
      <c r="E72" s="11">
        <f t="shared" si="5"/>
        <v>4.4048871184381054E-3</v>
      </c>
      <c r="F72" s="12">
        <v>6500</v>
      </c>
      <c r="G72" s="12"/>
      <c r="H72" s="11">
        <f t="shared" si="6"/>
        <v>4.3782432274531687E-3</v>
      </c>
      <c r="I72" s="11"/>
      <c r="J72" s="21">
        <v>6500</v>
      </c>
      <c r="K72" s="12"/>
      <c r="L72" s="11">
        <f t="shared" si="7"/>
        <v>4.3782432274531687E-3</v>
      </c>
      <c r="M72" s="12"/>
    </row>
    <row r="73" spans="1:14" ht="15.75" customHeight="1" x14ac:dyDescent="0.3">
      <c r="A73" s="8">
        <v>560</v>
      </c>
      <c r="B73" s="8" t="s">
        <v>43</v>
      </c>
      <c r="C73" s="12">
        <v>276750</v>
      </c>
      <c r="D73" s="6"/>
      <c r="E73" s="11">
        <f t="shared" si="5"/>
        <v>0.18754654000426857</v>
      </c>
      <c r="F73" s="25">
        <v>255790.18</v>
      </c>
      <c r="G73" s="12"/>
      <c r="H73" s="11">
        <f t="shared" si="6"/>
        <v>0.17229409588215799</v>
      </c>
      <c r="I73" s="11"/>
      <c r="J73" s="21">
        <v>286270</v>
      </c>
      <c r="K73" s="12"/>
      <c r="L73" s="11">
        <f t="shared" si="7"/>
        <v>0.192824567495849</v>
      </c>
      <c r="M73" s="1"/>
      <c r="N73" s="24"/>
    </row>
    <row r="74" spans="1:14" x14ac:dyDescent="0.25">
      <c r="A74" s="8">
        <v>561</v>
      </c>
      <c r="B74" s="8" t="s">
        <v>42</v>
      </c>
      <c r="C74" s="12">
        <v>21035</v>
      </c>
      <c r="D74" s="6"/>
      <c r="E74" s="11">
        <f t="shared" si="5"/>
        <v>1.4254892390207009E-2</v>
      </c>
      <c r="F74" s="25">
        <v>19945.48</v>
      </c>
      <c r="G74" s="12"/>
      <c r="H74" s="11">
        <f t="shared" si="6"/>
        <v>1.3434794265892711E-2</v>
      </c>
      <c r="I74" s="11"/>
      <c r="J74" s="21">
        <f>J73*0.0765</f>
        <v>21899.654999999999</v>
      </c>
      <c r="K74" s="12"/>
      <c r="L74" s="11">
        <f t="shared" si="7"/>
        <v>1.4751079413432448E-2</v>
      </c>
      <c r="M74" s="1"/>
    </row>
    <row r="75" spans="1:14" x14ac:dyDescent="0.25">
      <c r="A75" s="8">
        <v>562</v>
      </c>
      <c r="B75" s="8" t="s">
        <v>41</v>
      </c>
      <c r="C75" s="12">
        <v>13840</v>
      </c>
      <c r="D75" s="6"/>
      <c r="E75" s="11">
        <f t="shared" si="5"/>
        <v>9.3790211875666735E-3</v>
      </c>
      <c r="F75" s="25">
        <v>12124.93</v>
      </c>
      <c r="G75" s="12"/>
      <c r="H75" s="11">
        <f t="shared" si="6"/>
        <v>8.1670604085913451E-3</v>
      </c>
      <c r="I75" s="11"/>
      <c r="J75" s="21">
        <f>J73*0.05</f>
        <v>14313.5</v>
      </c>
      <c r="K75" s="12"/>
      <c r="L75" s="11">
        <f t="shared" si="7"/>
        <v>9.6412283747924505E-3</v>
      </c>
      <c r="M75" s="1"/>
    </row>
    <row r="76" spans="1:14" x14ac:dyDescent="0.25">
      <c r="A76" s="8">
        <v>563</v>
      </c>
      <c r="B76" s="8" t="s">
        <v>40</v>
      </c>
      <c r="C76" s="12">
        <v>60000</v>
      </c>
      <c r="D76" s="6"/>
      <c r="E76" s="11">
        <f t="shared" si="5"/>
        <v>4.0660496477890204E-2</v>
      </c>
      <c r="F76" s="12">
        <v>60000</v>
      </c>
      <c r="G76" s="12"/>
      <c r="H76" s="11">
        <f t="shared" si="6"/>
        <v>4.0414552868798477E-2</v>
      </c>
      <c r="I76" s="11"/>
      <c r="J76" s="21">
        <v>50000</v>
      </c>
      <c r="K76" s="12"/>
      <c r="L76" s="11">
        <f t="shared" si="7"/>
        <v>3.3678794057332068E-2</v>
      </c>
      <c r="M76" s="12"/>
    </row>
    <row r="77" spans="1:14" x14ac:dyDescent="0.25">
      <c r="A77" s="8">
        <v>563.5</v>
      </c>
      <c r="B77" s="8" t="s">
        <v>39</v>
      </c>
      <c r="C77" s="12">
        <v>4000</v>
      </c>
      <c r="D77" s="6"/>
      <c r="E77" s="11">
        <f t="shared" si="5"/>
        <v>2.7106997651926805E-3</v>
      </c>
      <c r="F77" s="12">
        <v>4000</v>
      </c>
      <c r="G77" s="12"/>
      <c r="H77" s="11">
        <f t="shared" si="6"/>
        <v>2.694303524586565E-3</v>
      </c>
      <c r="I77" s="11"/>
      <c r="J77" s="21">
        <v>4000</v>
      </c>
      <c r="K77" s="12"/>
      <c r="L77" s="11">
        <f t="shared" si="7"/>
        <v>2.694303524586565E-3</v>
      </c>
      <c r="M77" s="12"/>
    </row>
    <row r="78" spans="1:14" x14ac:dyDescent="0.25">
      <c r="A78" s="8">
        <v>565</v>
      </c>
      <c r="B78" t="s">
        <v>100</v>
      </c>
      <c r="C78" s="12">
        <v>16000</v>
      </c>
      <c r="D78" s="6"/>
      <c r="E78" s="11">
        <f t="shared" si="5"/>
        <v>1.0842799060770722E-2</v>
      </c>
      <c r="F78" s="12">
        <v>14000</v>
      </c>
      <c r="G78" s="12"/>
      <c r="H78" s="11">
        <f t="shared" si="6"/>
        <v>9.4300623360529783E-3</v>
      </c>
      <c r="I78" s="11"/>
      <c r="J78" s="21">
        <v>14000</v>
      </c>
      <c r="K78" s="12"/>
      <c r="L78" s="11">
        <f t="shared" si="7"/>
        <v>9.4300623360529783E-3</v>
      </c>
      <c r="M78" s="12"/>
    </row>
    <row r="79" spans="1:14" x14ac:dyDescent="0.25">
      <c r="A79" s="8">
        <v>567</v>
      </c>
      <c r="B79" s="8" t="s">
        <v>38</v>
      </c>
      <c r="C79" s="12">
        <v>10000</v>
      </c>
      <c r="D79" s="6"/>
      <c r="E79" s="11">
        <f t="shared" si="5"/>
        <v>6.7767494129817012E-3</v>
      </c>
      <c r="F79" s="12">
        <v>10000</v>
      </c>
      <c r="G79" s="12"/>
      <c r="H79" s="11">
        <f t="shared" si="6"/>
        <v>6.7357588114664128E-3</v>
      </c>
      <c r="I79" s="11"/>
      <c r="J79" s="21">
        <v>10000</v>
      </c>
      <c r="K79" s="12"/>
      <c r="L79" s="11">
        <f t="shared" si="7"/>
        <v>6.7357588114664128E-3</v>
      </c>
      <c r="M79" s="12"/>
    </row>
    <row r="80" spans="1:14" x14ac:dyDescent="0.25">
      <c r="A80" s="8">
        <v>568</v>
      </c>
      <c r="B80" s="8" t="s">
        <v>37</v>
      </c>
      <c r="C80" s="12">
        <v>2500</v>
      </c>
      <c r="D80" s="6"/>
      <c r="E80" s="11">
        <f t="shared" si="5"/>
        <v>1.6941873532454253E-3</v>
      </c>
      <c r="F80" s="12">
        <v>4500</v>
      </c>
      <c r="G80" s="12"/>
      <c r="H80" s="11">
        <f t="shared" si="6"/>
        <v>3.031091465159886E-3</v>
      </c>
      <c r="I80" s="11"/>
      <c r="J80" s="21">
        <v>4500</v>
      </c>
      <c r="K80" s="12"/>
      <c r="L80" s="11">
        <f t="shared" si="7"/>
        <v>3.031091465159886E-3</v>
      </c>
      <c r="M80" s="12"/>
    </row>
    <row r="81" spans="1:13" x14ac:dyDescent="0.25">
      <c r="A81" s="8">
        <v>569</v>
      </c>
      <c r="B81" s="8" t="s">
        <v>36</v>
      </c>
      <c r="C81" s="12">
        <v>3500</v>
      </c>
      <c r="D81" s="6"/>
      <c r="E81" s="11">
        <f t="shared" si="5"/>
        <v>2.3718622945435954E-3</v>
      </c>
      <c r="F81" s="12">
        <v>3500</v>
      </c>
      <c r="G81" s="12"/>
      <c r="H81" s="11">
        <f t="shared" si="6"/>
        <v>2.3575155840132446E-3</v>
      </c>
      <c r="I81" s="11"/>
      <c r="J81" s="21">
        <v>3500</v>
      </c>
      <c r="K81" s="12"/>
      <c r="L81" s="11">
        <f t="shared" si="7"/>
        <v>2.3575155840132446E-3</v>
      </c>
      <c r="M81" s="12"/>
    </row>
    <row r="82" spans="1:13" x14ac:dyDescent="0.25">
      <c r="A82" s="8">
        <v>570</v>
      </c>
      <c r="B82" s="8" t="s">
        <v>35</v>
      </c>
      <c r="C82" s="12">
        <v>1550</v>
      </c>
      <c r="D82" s="6"/>
      <c r="E82" s="11">
        <f t="shared" si="5"/>
        <v>1.0503961590121638E-3</v>
      </c>
      <c r="F82" s="12">
        <v>1600</v>
      </c>
      <c r="G82" s="12"/>
      <c r="H82" s="11">
        <f t="shared" si="6"/>
        <v>1.0777214098346261E-3</v>
      </c>
      <c r="I82" s="11"/>
      <c r="J82" s="21">
        <v>1800</v>
      </c>
      <c r="K82" s="12"/>
      <c r="L82" s="11">
        <f t="shared" si="7"/>
        <v>1.2124365860639544E-3</v>
      </c>
      <c r="M82" s="12"/>
    </row>
    <row r="83" spans="1:13" x14ac:dyDescent="0.25">
      <c r="A83" s="8">
        <v>571</v>
      </c>
      <c r="B83" s="8" t="s">
        <v>34</v>
      </c>
      <c r="C83" s="12">
        <v>1500</v>
      </c>
      <c r="D83" s="6"/>
      <c r="E83" s="11">
        <f t="shared" si="5"/>
        <v>1.0165124119472552E-3</v>
      </c>
      <c r="F83" s="12">
        <v>1500</v>
      </c>
      <c r="G83" s="12"/>
      <c r="H83" s="11">
        <f t="shared" si="6"/>
        <v>1.0103638217199621E-3</v>
      </c>
      <c r="I83" s="11"/>
      <c r="J83" s="21">
        <v>1800</v>
      </c>
      <c r="K83" s="12"/>
      <c r="L83" s="11">
        <f t="shared" si="7"/>
        <v>1.2124365860639544E-3</v>
      </c>
      <c r="M83" s="12"/>
    </row>
    <row r="84" spans="1:13" x14ac:dyDescent="0.25">
      <c r="A84" s="8">
        <v>572</v>
      </c>
      <c r="B84" s="8" t="s">
        <v>33</v>
      </c>
      <c r="C84" s="1">
        <v>12000</v>
      </c>
      <c r="D84" s="6"/>
      <c r="E84" s="11">
        <f t="shared" si="5"/>
        <v>8.1320992955780415E-3</v>
      </c>
      <c r="F84" s="1">
        <v>12000</v>
      </c>
      <c r="H84" s="11">
        <f t="shared" si="6"/>
        <v>8.0829105737596964E-3</v>
      </c>
      <c r="I84" s="11"/>
      <c r="J84" s="19">
        <v>12000</v>
      </c>
      <c r="L84" s="11">
        <f t="shared" si="7"/>
        <v>8.0829105737596964E-3</v>
      </c>
      <c r="M84" s="1"/>
    </row>
    <row r="85" spans="1:13" x14ac:dyDescent="0.25">
      <c r="A85" s="8">
        <v>573</v>
      </c>
      <c r="B85" s="8" t="s">
        <v>32</v>
      </c>
      <c r="C85" s="1">
        <v>2500</v>
      </c>
      <c r="D85" s="6"/>
      <c r="E85" s="11">
        <f t="shared" si="5"/>
        <v>1.6941873532454253E-3</v>
      </c>
      <c r="F85" s="1">
        <v>2500</v>
      </c>
      <c r="H85" s="11">
        <f t="shared" si="6"/>
        <v>1.6839397028666032E-3</v>
      </c>
      <c r="I85" s="11"/>
      <c r="J85" s="19">
        <v>2500</v>
      </c>
      <c r="L85" s="11">
        <f t="shared" si="7"/>
        <v>1.6839397028666032E-3</v>
      </c>
      <c r="M85" s="1"/>
    </row>
    <row r="86" spans="1:13" x14ac:dyDescent="0.25">
      <c r="A86" s="8">
        <v>574</v>
      </c>
      <c r="B86" s="8" t="s">
        <v>31</v>
      </c>
      <c r="C86" s="1">
        <v>7000</v>
      </c>
      <c r="D86" s="6"/>
      <c r="E86" s="11">
        <f t="shared" si="5"/>
        <v>4.7437245890871909E-3</v>
      </c>
      <c r="F86" s="1">
        <v>7000</v>
      </c>
      <c r="H86" s="11">
        <f t="shared" si="6"/>
        <v>4.7150311680264892E-3</v>
      </c>
      <c r="I86" s="11"/>
      <c r="J86" s="19">
        <v>7000</v>
      </c>
      <c r="L86" s="11">
        <f t="shared" si="7"/>
        <v>4.7150311680264892E-3</v>
      </c>
      <c r="M86" s="1"/>
    </row>
    <row r="87" spans="1:13" x14ac:dyDescent="0.25">
      <c r="A87" s="8">
        <v>575</v>
      </c>
      <c r="B87" s="8" t="s">
        <v>30</v>
      </c>
      <c r="C87" s="1">
        <v>25000</v>
      </c>
      <c r="D87" s="6"/>
      <c r="E87" s="11">
        <f t="shared" si="5"/>
        <v>1.6941873532454254E-2</v>
      </c>
      <c r="F87" s="1">
        <v>25000</v>
      </c>
      <c r="H87" s="11">
        <f t="shared" si="6"/>
        <v>1.6839397028666034E-2</v>
      </c>
      <c r="I87" s="11"/>
      <c r="J87" s="19">
        <v>25000</v>
      </c>
      <c r="L87" s="11">
        <f t="shared" si="7"/>
        <v>1.6839397028666034E-2</v>
      </c>
      <c r="M87" s="1"/>
    </row>
    <row r="88" spans="1:13" x14ac:dyDescent="0.25">
      <c r="A88" s="8">
        <v>576</v>
      </c>
      <c r="B88" s="8" t="s">
        <v>29</v>
      </c>
      <c r="C88" s="1">
        <v>500</v>
      </c>
      <c r="D88" s="6"/>
      <c r="E88" s="11">
        <f t="shared" si="5"/>
        <v>3.3883747064908506E-4</v>
      </c>
      <c r="F88" s="1">
        <v>500</v>
      </c>
      <c r="H88" s="11">
        <f t="shared" si="6"/>
        <v>3.3678794057332063E-4</v>
      </c>
      <c r="I88" s="11"/>
      <c r="J88" s="19">
        <v>500</v>
      </c>
      <c r="L88" s="11">
        <f t="shared" si="7"/>
        <v>3.3678794057332063E-4</v>
      </c>
      <c r="M88" s="1"/>
    </row>
    <row r="89" spans="1:13" x14ac:dyDescent="0.25">
      <c r="A89" s="8">
        <v>577</v>
      </c>
      <c r="B89" s="8" t="s">
        <v>28</v>
      </c>
      <c r="C89" s="1">
        <v>17500</v>
      </c>
      <c r="D89" s="6"/>
      <c r="E89" s="11">
        <f t="shared" si="5"/>
        <v>1.1859311472717977E-2</v>
      </c>
      <c r="F89" s="1">
        <v>20000</v>
      </c>
      <c r="H89" s="11">
        <f t="shared" si="6"/>
        <v>1.3471517622932826E-2</v>
      </c>
      <c r="I89" s="11"/>
      <c r="J89" s="19">
        <v>20000</v>
      </c>
      <c r="L89" s="11">
        <f t="shared" si="7"/>
        <v>1.3471517622932826E-2</v>
      </c>
      <c r="M89" s="1"/>
    </row>
    <row r="90" spans="1:13" x14ac:dyDescent="0.25">
      <c r="A90" s="8">
        <v>580.5</v>
      </c>
      <c r="B90" s="8" t="s">
        <v>27</v>
      </c>
      <c r="C90" s="12">
        <v>2500</v>
      </c>
      <c r="D90" s="6"/>
      <c r="E90" s="11">
        <f t="shared" si="5"/>
        <v>1.6941873532454253E-3</v>
      </c>
      <c r="F90" s="12">
        <v>2500</v>
      </c>
      <c r="G90" s="12"/>
      <c r="H90" s="11">
        <f t="shared" si="6"/>
        <v>1.6839397028666032E-3</v>
      </c>
      <c r="I90" s="11"/>
      <c r="J90" s="21">
        <v>2500</v>
      </c>
      <c r="K90" s="12"/>
      <c r="L90" s="11">
        <f t="shared" si="7"/>
        <v>1.6839397028666032E-3</v>
      </c>
      <c r="M90" s="12"/>
    </row>
    <row r="91" spans="1:13" x14ac:dyDescent="0.25">
      <c r="A91" s="8">
        <v>581</v>
      </c>
      <c r="B91" s="8" t="s">
        <v>26</v>
      </c>
      <c r="C91" s="12">
        <v>1000</v>
      </c>
      <c r="D91" s="6"/>
      <c r="E91" s="11">
        <f t="shared" si="5"/>
        <v>6.7767494129817012E-4</v>
      </c>
      <c r="F91" s="12">
        <v>1000</v>
      </c>
      <c r="G91" s="12"/>
      <c r="H91" s="11">
        <f t="shared" si="6"/>
        <v>6.7357588114664126E-4</v>
      </c>
      <c r="I91" s="11"/>
      <c r="J91" s="21">
        <v>1200</v>
      </c>
      <c r="K91" s="12"/>
      <c r="L91" s="11">
        <f t="shared" si="7"/>
        <v>8.0829105737596958E-4</v>
      </c>
      <c r="M91" s="12"/>
    </row>
    <row r="92" spans="1:13" x14ac:dyDescent="0.25">
      <c r="A92" s="8">
        <v>582</v>
      </c>
      <c r="B92" s="8" t="s">
        <v>25</v>
      </c>
      <c r="C92" s="12">
        <v>2000</v>
      </c>
      <c r="D92" s="6"/>
      <c r="E92" s="11">
        <f t="shared" si="5"/>
        <v>1.3553498825963402E-3</v>
      </c>
      <c r="F92" s="12">
        <v>2000</v>
      </c>
      <c r="G92" s="12"/>
      <c r="H92" s="11">
        <f t="shared" si="6"/>
        <v>1.3471517622932825E-3</v>
      </c>
      <c r="I92" s="11"/>
      <c r="J92" s="21">
        <v>2000</v>
      </c>
      <c r="K92" s="12"/>
      <c r="L92" s="11">
        <f t="shared" si="7"/>
        <v>1.3471517622932825E-3</v>
      </c>
      <c r="M92" s="12"/>
    </row>
    <row r="93" spans="1:13" x14ac:dyDescent="0.25">
      <c r="A93" s="8">
        <v>583</v>
      </c>
      <c r="B93" s="8" t="s">
        <v>24</v>
      </c>
      <c r="C93" s="12">
        <v>1500</v>
      </c>
      <c r="D93" s="6"/>
      <c r="E93" s="11">
        <f t="shared" si="5"/>
        <v>1.0165124119472552E-3</v>
      </c>
      <c r="F93" s="12">
        <v>1500</v>
      </c>
      <c r="G93" s="12"/>
      <c r="H93" s="11">
        <f t="shared" si="6"/>
        <v>1.0103638217199621E-3</v>
      </c>
      <c r="I93" s="11"/>
      <c r="J93" s="21">
        <v>1500</v>
      </c>
      <c r="K93" s="12"/>
      <c r="L93" s="11">
        <f t="shared" si="7"/>
        <v>1.0103638217199621E-3</v>
      </c>
      <c r="M93" s="12"/>
    </row>
    <row r="94" spans="1:13" x14ac:dyDescent="0.25">
      <c r="A94" s="8">
        <v>584</v>
      </c>
      <c r="B94" s="8" t="s">
        <v>23</v>
      </c>
      <c r="C94" s="1">
        <v>1500</v>
      </c>
      <c r="D94" s="6"/>
      <c r="E94" s="11">
        <f t="shared" si="5"/>
        <v>1.0165124119472552E-3</v>
      </c>
      <c r="F94" s="1">
        <v>1500</v>
      </c>
      <c r="H94" s="11">
        <f t="shared" si="6"/>
        <v>1.0103638217199621E-3</v>
      </c>
      <c r="I94" s="11"/>
      <c r="J94" s="19">
        <v>1500</v>
      </c>
      <c r="L94" s="11">
        <f t="shared" si="7"/>
        <v>1.0103638217199621E-3</v>
      </c>
      <c r="M94" s="1"/>
    </row>
    <row r="95" spans="1:13" x14ac:dyDescent="0.25">
      <c r="A95" s="8">
        <v>585</v>
      </c>
      <c r="B95" s="8" t="s">
        <v>22</v>
      </c>
      <c r="C95" s="12">
        <v>62000</v>
      </c>
      <c r="D95" s="6"/>
      <c r="E95" s="11">
        <f t="shared" si="5"/>
        <v>4.2015846360486546E-2</v>
      </c>
      <c r="F95" s="12">
        <v>75000</v>
      </c>
      <c r="G95" s="12"/>
      <c r="H95" s="11">
        <f t="shared" si="6"/>
        <v>5.0518191085998101E-2</v>
      </c>
      <c r="I95" s="11"/>
      <c r="J95" s="21">
        <v>65000</v>
      </c>
      <c r="K95" s="12"/>
      <c r="L95" s="11">
        <f t="shared" si="7"/>
        <v>4.3782432274531685E-2</v>
      </c>
      <c r="M95" s="12"/>
    </row>
    <row r="96" spans="1:13" x14ac:dyDescent="0.25">
      <c r="A96" s="8">
        <v>586</v>
      </c>
      <c r="B96" s="8" t="s">
        <v>21</v>
      </c>
      <c r="C96" s="12">
        <v>20000</v>
      </c>
      <c r="D96" s="6"/>
      <c r="E96" s="11">
        <f t="shared" si="5"/>
        <v>1.3553498825963402E-2</v>
      </c>
      <c r="F96" s="12">
        <v>20000</v>
      </c>
      <c r="G96" s="12"/>
      <c r="H96" s="11">
        <f t="shared" si="6"/>
        <v>1.3471517622932826E-2</v>
      </c>
      <c r="I96" s="11"/>
      <c r="J96" s="21">
        <v>20000</v>
      </c>
      <c r="K96" s="12"/>
      <c r="L96" s="11">
        <f t="shared" si="7"/>
        <v>1.3471517622932826E-2</v>
      </c>
      <c r="M96" s="12"/>
    </row>
    <row r="97" spans="1:13" x14ac:dyDescent="0.25">
      <c r="A97" s="8">
        <v>588</v>
      </c>
      <c r="B97" s="8" t="s">
        <v>20</v>
      </c>
      <c r="C97" s="12">
        <v>7500</v>
      </c>
      <c r="D97" s="6"/>
      <c r="E97" s="11">
        <f t="shared" si="5"/>
        <v>5.0825620597362755E-3</v>
      </c>
      <c r="F97" s="12">
        <v>7500</v>
      </c>
      <c r="G97" s="12"/>
      <c r="H97" s="11">
        <f t="shared" si="6"/>
        <v>5.0518191085998096E-3</v>
      </c>
      <c r="I97" s="11"/>
      <c r="J97" s="21">
        <v>7500</v>
      </c>
      <c r="K97" s="12"/>
      <c r="L97" s="11">
        <f t="shared" si="7"/>
        <v>5.0518191085998096E-3</v>
      </c>
      <c r="M97" s="12"/>
    </row>
    <row r="98" spans="1:13" x14ac:dyDescent="0.25">
      <c r="A98" s="8">
        <v>589.1</v>
      </c>
      <c r="B98" s="8" t="s">
        <v>19</v>
      </c>
      <c r="C98" s="12">
        <v>20000</v>
      </c>
      <c r="D98" s="6"/>
      <c r="E98" s="11">
        <f t="shared" si="5"/>
        <v>1.3553498825963402E-2</v>
      </c>
      <c r="F98" s="12">
        <v>15000</v>
      </c>
      <c r="G98" s="12"/>
      <c r="H98" s="11">
        <f t="shared" si="6"/>
        <v>1.0103638217199619E-2</v>
      </c>
      <c r="I98" s="11"/>
      <c r="J98" s="21">
        <v>12000</v>
      </c>
      <c r="K98" s="12"/>
      <c r="L98" s="11">
        <f t="shared" si="7"/>
        <v>8.0829105737596964E-3</v>
      </c>
      <c r="M98" s="12"/>
    </row>
    <row r="99" spans="1:13" x14ac:dyDescent="0.25">
      <c r="A99" s="8">
        <v>589.20000000000005</v>
      </c>
      <c r="B99" s="8" t="s">
        <v>18</v>
      </c>
      <c r="C99" s="12">
        <v>15000</v>
      </c>
      <c r="D99" s="6"/>
      <c r="E99" s="11">
        <f t="shared" si="5"/>
        <v>1.0165124119472551E-2</v>
      </c>
      <c r="F99" s="12">
        <v>5000</v>
      </c>
      <c r="G99" s="12"/>
      <c r="H99" s="11">
        <f t="shared" si="6"/>
        <v>3.3678794057332064E-3</v>
      </c>
      <c r="I99" s="11"/>
      <c r="J99" s="21">
        <v>5000</v>
      </c>
      <c r="K99" s="12"/>
      <c r="L99" s="11">
        <f t="shared" si="7"/>
        <v>3.3678794057332064E-3</v>
      </c>
      <c r="M99" s="12"/>
    </row>
    <row r="100" spans="1:13" ht="15.6" x14ac:dyDescent="0.3">
      <c r="A100" s="8"/>
      <c r="B100" s="10" t="s">
        <v>1</v>
      </c>
      <c r="C100" s="9">
        <f>SUM(C51:C99)</f>
        <v>900260</v>
      </c>
      <c r="D100" s="6"/>
      <c r="E100" s="5"/>
      <c r="F100" s="9">
        <f>SUM(F51:F99)</f>
        <v>879445.59</v>
      </c>
      <c r="G100" s="9"/>
      <c r="H100" s="9"/>
      <c r="I100" s="9"/>
      <c r="J100" s="22">
        <f>SUM(J51:J99)</f>
        <v>891768.15500000003</v>
      </c>
      <c r="K100" s="9"/>
      <c r="L100" s="9"/>
      <c r="M100" s="9"/>
    </row>
    <row r="101" spans="1:13" x14ac:dyDescent="0.25">
      <c r="A101" s="8"/>
      <c r="B101" s="8"/>
      <c r="C101" s="1"/>
      <c r="D101" s="6"/>
      <c r="E101" s="5"/>
      <c r="H101" s="5"/>
      <c r="I101" s="5"/>
      <c r="L101" s="5"/>
    </row>
    <row r="102" spans="1:13" ht="15.6" x14ac:dyDescent="0.3">
      <c r="A102" s="8"/>
      <c r="B102" s="13"/>
      <c r="C102" s="1"/>
      <c r="D102" s="6"/>
      <c r="E102" s="5"/>
      <c r="H102" s="5"/>
      <c r="I102" s="5"/>
      <c r="L102" s="5"/>
    </row>
    <row r="103" spans="1:13" x14ac:dyDescent="0.25">
      <c r="A103" s="8"/>
      <c r="B103" s="8"/>
      <c r="C103" s="1"/>
      <c r="D103" s="6"/>
      <c r="E103" s="5"/>
      <c r="H103" s="5"/>
      <c r="I103" s="5"/>
      <c r="L103" s="5"/>
    </row>
    <row r="104" spans="1:13" x14ac:dyDescent="0.25">
      <c r="A104" s="33" t="s">
        <v>17</v>
      </c>
      <c r="B104" s="8"/>
      <c r="C104" s="1"/>
      <c r="D104" s="6"/>
      <c r="E104" s="5"/>
      <c r="H104" s="5"/>
      <c r="I104" s="5"/>
      <c r="L104" s="5"/>
    </row>
    <row r="105" spans="1:13" x14ac:dyDescent="0.25">
      <c r="A105" s="33" t="s">
        <v>16</v>
      </c>
      <c r="C105" s="1"/>
      <c r="I105" s="11"/>
    </row>
    <row r="106" spans="1:13" x14ac:dyDescent="0.25">
      <c r="A106" s="8">
        <v>587</v>
      </c>
      <c r="B106" s="8" t="s">
        <v>15</v>
      </c>
      <c r="C106" s="12">
        <v>1000</v>
      </c>
      <c r="D106" s="6"/>
      <c r="E106" s="11">
        <f>C106/C130</f>
        <v>6.7767494129817012E-4</v>
      </c>
      <c r="F106" s="12">
        <v>1000</v>
      </c>
      <c r="G106" s="12"/>
      <c r="H106" s="11">
        <f t="shared" ref="H106:H113" si="8">F106/$F$130</f>
        <v>6.7357588114664126E-4</v>
      </c>
      <c r="I106" s="11"/>
      <c r="J106" s="21">
        <v>1000</v>
      </c>
      <c r="K106" s="12"/>
      <c r="L106" s="11">
        <f t="shared" ref="L106:L113" si="9">J106/$F$130</f>
        <v>6.7357588114664126E-4</v>
      </c>
    </row>
    <row r="107" spans="1:13" x14ac:dyDescent="0.25">
      <c r="A107" s="8">
        <v>590</v>
      </c>
      <c r="B107" s="8" t="s">
        <v>14</v>
      </c>
      <c r="C107" s="12">
        <v>7375</v>
      </c>
      <c r="D107" s="6"/>
      <c r="E107" s="11">
        <f t="shared" ref="E107:E113" si="10">C107/$C$130</f>
        <v>4.9978526920740046E-3</v>
      </c>
      <c r="F107" s="12">
        <v>7375</v>
      </c>
      <c r="G107" s="12"/>
      <c r="H107" s="11">
        <f t="shared" si="8"/>
        <v>4.9676221234564799E-3</v>
      </c>
      <c r="I107" s="11"/>
      <c r="J107" s="21">
        <v>4791</v>
      </c>
      <c r="K107" s="12"/>
      <c r="L107" s="11">
        <f t="shared" si="9"/>
        <v>3.2271020465735587E-3</v>
      </c>
    </row>
    <row r="108" spans="1:13" x14ac:dyDescent="0.25">
      <c r="A108" s="8">
        <v>591</v>
      </c>
      <c r="B108" s="8" t="s">
        <v>13</v>
      </c>
      <c r="C108" s="12">
        <v>95000</v>
      </c>
      <c r="D108" s="6"/>
      <c r="E108" s="11">
        <f t="shared" si="10"/>
        <v>6.4379119423326164E-2</v>
      </c>
      <c r="F108" s="12">
        <v>95000</v>
      </c>
      <c r="G108" s="12"/>
      <c r="H108" s="11">
        <f t="shared" si="8"/>
        <v>6.398970870893092E-2</v>
      </c>
      <c r="I108" s="11"/>
      <c r="J108" s="21">
        <v>95000</v>
      </c>
      <c r="K108" s="12"/>
      <c r="L108" s="11">
        <f t="shared" si="9"/>
        <v>6.398970870893092E-2</v>
      </c>
    </row>
    <row r="109" spans="1:13" x14ac:dyDescent="0.25">
      <c r="A109" s="8">
        <v>592</v>
      </c>
      <c r="B109" s="8" t="s">
        <v>12</v>
      </c>
      <c r="C109" s="12">
        <v>297452</v>
      </c>
      <c r="D109" s="6"/>
      <c r="E109" s="11">
        <f t="shared" si="10"/>
        <v>0.2015757666390233</v>
      </c>
      <c r="F109" s="12">
        <v>297452</v>
      </c>
      <c r="G109" s="12"/>
      <c r="H109" s="11">
        <f t="shared" si="8"/>
        <v>0.20035649299883077</v>
      </c>
      <c r="I109" s="11"/>
      <c r="J109" s="21">
        <v>297452</v>
      </c>
      <c r="K109" s="12"/>
      <c r="L109" s="11">
        <f t="shared" si="9"/>
        <v>0.20035649299883077</v>
      </c>
    </row>
    <row r="110" spans="1:13" x14ac:dyDescent="0.25">
      <c r="A110" s="8">
        <v>593</v>
      </c>
      <c r="B110" s="8" t="s">
        <v>11</v>
      </c>
      <c r="C110" s="12">
        <v>90000</v>
      </c>
      <c r="D110" s="6"/>
      <c r="E110" s="11">
        <f t="shared" si="10"/>
        <v>6.0990744716835313E-2</v>
      </c>
      <c r="F110" s="12">
        <v>90000</v>
      </c>
      <c r="G110" s="12"/>
      <c r="H110" s="11">
        <f t="shared" si="8"/>
        <v>6.0621829303197719E-2</v>
      </c>
      <c r="I110" s="11"/>
      <c r="J110" s="21">
        <v>90000</v>
      </c>
      <c r="K110" s="12"/>
      <c r="L110" s="11">
        <f t="shared" si="9"/>
        <v>6.0621829303197719E-2</v>
      </c>
    </row>
    <row r="111" spans="1:13" x14ac:dyDescent="0.25">
      <c r="A111" s="8">
        <v>594</v>
      </c>
      <c r="B111" s="8" t="s">
        <v>10</v>
      </c>
      <c r="C111" s="12">
        <v>7200</v>
      </c>
      <c r="D111" s="6"/>
      <c r="E111" s="11">
        <f t="shared" si="10"/>
        <v>4.8792595773468244E-3</v>
      </c>
      <c r="F111" s="12">
        <v>7200</v>
      </c>
      <c r="G111" s="12"/>
      <c r="H111" s="11">
        <f t="shared" si="8"/>
        <v>4.8497463442558177E-3</v>
      </c>
      <c r="I111" s="11"/>
      <c r="J111" s="21">
        <v>7200</v>
      </c>
      <c r="K111" s="12"/>
      <c r="L111" s="11">
        <f t="shared" si="9"/>
        <v>4.8497463442558177E-3</v>
      </c>
    </row>
    <row r="112" spans="1:13" x14ac:dyDescent="0.25">
      <c r="A112" s="8">
        <v>597</v>
      </c>
      <c r="B112" s="8" t="s">
        <v>9</v>
      </c>
      <c r="C112" s="12">
        <v>3000</v>
      </c>
      <c r="D112" s="6"/>
      <c r="E112" s="11">
        <f t="shared" si="10"/>
        <v>2.0330248238945104E-3</v>
      </c>
      <c r="F112" s="12">
        <v>3000</v>
      </c>
      <c r="G112" s="12"/>
      <c r="H112" s="11">
        <f t="shared" si="8"/>
        <v>2.0207276434399241E-3</v>
      </c>
      <c r="I112" s="11"/>
      <c r="J112" s="21">
        <v>3000</v>
      </c>
      <c r="K112" s="12"/>
      <c r="L112" s="11">
        <f t="shared" si="9"/>
        <v>2.0207276434399241E-3</v>
      </c>
    </row>
    <row r="113" spans="1:13" x14ac:dyDescent="0.25">
      <c r="A113" s="8">
        <v>599</v>
      </c>
      <c r="B113" s="8" t="s">
        <v>8</v>
      </c>
      <c r="C113" s="12">
        <v>150</v>
      </c>
      <c r="D113" s="6"/>
      <c r="E113" s="11">
        <f t="shared" si="10"/>
        <v>1.0165124119472552E-4</v>
      </c>
      <c r="F113" s="12">
        <v>150</v>
      </c>
      <c r="G113" s="12"/>
      <c r="H113" s="11">
        <f t="shared" si="8"/>
        <v>1.010363821719962E-4</v>
      </c>
      <c r="I113" s="11"/>
      <c r="J113" s="21">
        <v>150</v>
      </c>
      <c r="K113" s="12"/>
      <c r="L113" s="11">
        <f t="shared" si="9"/>
        <v>1.010363821719962E-4</v>
      </c>
    </row>
    <row r="114" spans="1:13" x14ac:dyDescent="0.25">
      <c r="A114" s="8"/>
      <c r="B114" s="8"/>
      <c r="C114" s="1"/>
      <c r="D114" s="6"/>
      <c r="E114" s="11"/>
      <c r="H114" s="11"/>
      <c r="I114" s="11"/>
      <c r="L114" s="11"/>
    </row>
    <row r="115" spans="1:13" ht="15.6" x14ac:dyDescent="0.3">
      <c r="A115" s="8"/>
      <c r="B115" s="10" t="s">
        <v>1</v>
      </c>
      <c r="C115" s="9">
        <f>SUM(C106:C113)</f>
        <v>501177</v>
      </c>
      <c r="D115" s="6"/>
      <c r="E115" s="5"/>
      <c r="F115" s="9">
        <f>SUM(F106:F113)</f>
        <v>501177</v>
      </c>
      <c r="G115" s="9"/>
      <c r="H115" s="5"/>
      <c r="I115" s="5"/>
      <c r="J115" s="22">
        <f>SUM(J106:J113)</f>
        <v>498593</v>
      </c>
      <c r="K115" s="9"/>
      <c r="L115" s="5"/>
    </row>
    <row r="116" spans="1:13" x14ac:dyDescent="0.25">
      <c r="A116" s="8"/>
      <c r="B116" s="8"/>
      <c r="C116" s="1"/>
      <c r="D116" s="6"/>
      <c r="E116" s="5"/>
      <c r="H116" s="5"/>
      <c r="I116" s="5"/>
      <c r="L116" s="5"/>
    </row>
    <row r="117" spans="1:13" x14ac:dyDescent="0.25">
      <c r="A117" s="8"/>
      <c r="B117" s="8"/>
      <c r="C117" s="1"/>
      <c r="D117" s="6"/>
      <c r="E117" s="5"/>
      <c r="H117" s="5"/>
      <c r="I117" s="5"/>
      <c r="L117" s="5"/>
    </row>
    <row r="118" spans="1:13" x14ac:dyDescent="0.25">
      <c r="A118" s="8"/>
      <c r="B118" s="8"/>
      <c r="C118" s="1"/>
      <c r="D118" s="6"/>
      <c r="E118" s="5"/>
      <c r="H118" s="5"/>
      <c r="I118" s="5"/>
      <c r="L118" s="5"/>
    </row>
    <row r="119" spans="1:13" x14ac:dyDescent="0.25">
      <c r="A119" s="8"/>
      <c r="B119" s="8"/>
      <c r="C119" s="1"/>
      <c r="D119" s="6"/>
      <c r="E119" s="5"/>
      <c r="H119" s="5"/>
      <c r="I119" s="5"/>
      <c r="L119" s="5"/>
    </row>
    <row r="120" spans="1:13" ht="15.6" x14ac:dyDescent="0.3">
      <c r="A120" s="33" t="s">
        <v>7</v>
      </c>
      <c r="B120" s="8"/>
      <c r="C120" s="9">
        <f>C30-C100</f>
        <v>74196.728000000003</v>
      </c>
      <c r="D120" s="6"/>
      <c r="E120" s="5"/>
      <c r="F120" s="9">
        <f>F30-F100</f>
        <v>103991.13800000004</v>
      </c>
      <c r="G120" s="9"/>
      <c r="H120" s="5"/>
      <c r="I120" s="5"/>
      <c r="J120" s="22">
        <f>J30-J100</f>
        <v>91668.572999999975</v>
      </c>
      <c r="K120" s="9"/>
      <c r="L120" s="5"/>
    </row>
    <row r="121" spans="1:13" x14ac:dyDescent="0.25">
      <c r="A121" s="33" t="s">
        <v>6</v>
      </c>
      <c r="C121" s="1"/>
      <c r="I121" s="11"/>
      <c r="M121" s="26"/>
    </row>
    <row r="122" spans="1:13" x14ac:dyDescent="0.25">
      <c r="A122" s="8">
        <v>530</v>
      </c>
      <c r="B122" s="8" t="s">
        <v>5</v>
      </c>
      <c r="C122" s="1">
        <f>C120*0.3</f>
        <v>22259.018400000001</v>
      </c>
      <c r="D122" s="6"/>
      <c r="E122" s="11">
        <f>C122/$C$130</f>
        <v>1.5084378987574889E-2</v>
      </c>
      <c r="F122" s="1">
        <f>F120*0.3</f>
        <v>31197.341400000008</v>
      </c>
      <c r="H122" s="11">
        <f>F122/$F$130</f>
        <v>2.1013776722937597E-2</v>
      </c>
      <c r="I122" s="11"/>
      <c r="J122" s="19">
        <f>J120*0.3</f>
        <v>27500.571899999992</v>
      </c>
      <c r="L122" s="11">
        <f>J122/$F$130</f>
        <v>1.8523721949579058E-2</v>
      </c>
      <c r="M122" s="26"/>
    </row>
    <row r="123" spans="1:13" x14ac:dyDescent="0.25">
      <c r="A123" s="8">
        <v>531</v>
      </c>
      <c r="B123" s="8" t="s">
        <v>4</v>
      </c>
      <c r="C123" s="1">
        <f>C120*0.15</f>
        <v>11129.5092</v>
      </c>
      <c r="D123" s="6"/>
      <c r="E123" s="11">
        <f>C123/$C$130</f>
        <v>7.5421894937874445E-3</v>
      </c>
      <c r="F123" s="1">
        <f>F120*0.15</f>
        <v>15598.670700000004</v>
      </c>
      <c r="H123" s="11">
        <f>F123/$F$130</f>
        <v>1.0506888361468798E-2</v>
      </c>
      <c r="I123" s="11"/>
      <c r="J123" s="19">
        <f>J120*0.15</f>
        <v>13750.285949999996</v>
      </c>
      <c r="L123" s="11">
        <f>J123/$F$130</f>
        <v>9.2618609747895288E-3</v>
      </c>
      <c r="M123" s="26"/>
    </row>
    <row r="124" spans="1:13" x14ac:dyDescent="0.25">
      <c r="A124" s="8">
        <v>532</v>
      </c>
      <c r="B124" s="8" t="s">
        <v>3</v>
      </c>
      <c r="C124" s="1">
        <f>C120*0.3</f>
        <v>22259.018400000001</v>
      </c>
      <c r="D124" s="6"/>
      <c r="E124" s="11">
        <f>C124/$C$130</f>
        <v>1.5084378987574889E-2</v>
      </c>
      <c r="F124" s="1">
        <f>F120*0.3</f>
        <v>31197.341400000008</v>
      </c>
      <c r="H124" s="11">
        <f>F124/$F$130</f>
        <v>2.1013776722937597E-2</v>
      </c>
      <c r="I124" s="11"/>
      <c r="J124" s="19">
        <f>J120*0.3</f>
        <v>27500.571899999992</v>
      </c>
      <c r="L124" s="11">
        <f>J124/$F$130</f>
        <v>1.8523721949579058E-2</v>
      </c>
      <c r="M124" s="26"/>
    </row>
    <row r="125" spans="1:13" x14ac:dyDescent="0.25">
      <c r="A125" s="8">
        <v>533</v>
      </c>
      <c r="B125" s="8" t="s">
        <v>2</v>
      </c>
      <c r="C125" s="1">
        <f>C120-SUM(C122:C124)</f>
        <v>18549.182000000001</v>
      </c>
      <c r="D125" s="6"/>
      <c r="E125" s="11">
        <f>C125/$C$130</f>
        <v>1.2570315822979074E-2</v>
      </c>
      <c r="F125" s="1">
        <f>F120-SUM(F122:F124)</f>
        <v>25997.784500000009</v>
      </c>
      <c r="H125" s="11">
        <f>F125/$F$130</f>
        <v>1.7511480602448001E-2</v>
      </c>
      <c r="I125" s="11"/>
      <c r="J125" s="19">
        <f>J120-SUM(J122:J124)</f>
        <v>22917.143249999994</v>
      </c>
      <c r="L125" s="11">
        <f>J125/$F$130</f>
        <v>1.543643495798255E-2</v>
      </c>
      <c r="M125" s="26"/>
    </row>
    <row r="126" spans="1:13" x14ac:dyDescent="0.25">
      <c r="A126" s="8"/>
      <c r="B126" s="8"/>
      <c r="C126" s="1"/>
      <c r="D126" s="6"/>
      <c r="E126" s="5"/>
    </row>
    <row r="127" spans="1:13" ht="15.6" x14ac:dyDescent="0.3">
      <c r="A127" s="8"/>
      <c r="B127" s="10" t="s">
        <v>1</v>
      </c>
      <c r="C127" s="9">
        <f>SUM(C122:C126)</f>
        <v>74196.728000000003</v>
      </c>
      <c r="D127" s="6"/>
      <c r="E127" s="5"/>
      <c r="F127" s="9">
        <f>SUM(F122:F126)</f>
        <v>103991.13800000004</v>
      </c>
      <c r="G127" s="9"/>
      <c r="J127" s="22">
        <f>SUM(J122:J126)</f>
        <v>91668.572999999975</v>
      </c>
      <c r="K127" s="9"/>
    </row>
    <row r="128" spans="1:13" x14ac:dyDescent="0.25">
      <c r="A128" s="8"/>
      <c r="B128" s="8"/>
      <c r="C128" s="1"/>
      <c r="D128" s="6"/>
      <c r="E128" s="5"/>
    </row>
    <row r="129" spans="1:11" x14ac:dyDescent="0.25">
      <c r="A129" s="8"/>
      <c r="B129" s="8"/>
      <c r="C129" s="1"/>
      <c r="D129" s="6"/>
      <c r="E129" s="5"/>
    </row>
    <row r="130" spans="1:11" ht="15.6" x14ac:dyDescent="0.3">
      <c r="A130" s="8"/>
      <c r="B130" s="10" t="s">
        <v>0</v>
      </c>
      <c r="C130" s="9">
        <f>C100+C115+C127</f>
        <v>1475633.7280000001</v>
      </c>
      <c r="D130" s="6"/>
      <c r="E130" s="5"/>
      <c r="F130" s="9">
        <f>F100+F115+F127</f>
        <v>1484613.7279999999</v>
      </c>
      <c r="G130" s="9"/>
      <c r="J130" s="22">
        <f>J100+J115+J127</f>
        <v>1482029.7280000001</v>
      </c>
      <c r="K130" s="9"/>
    </row>
    <row r="131" spans="1:11" x14ac:dyDescent="0.25">
      <c r="A131" s="8"/>
      <c r="B131" s="8"/>
      <c r="C131" s="7"/>
      <c r="D131" s="6"/>
      <c r="E131" s="5"/>
    </row>
  </sheetData>
  <printOptions gridLines="1"/>
  <pageMargins left="0.17" right="0.14000000000000001" top="0.5" bottom="0.32" header="0.17" footer="0.28999999999999998"/>
  <pageSetup scale="75" orientation="landscape" r:id="rId1"/>
  <headerFooter alignWithMargins="0">
    <oddHeader xml:space="preserve">&amp;C&amp;"Arial,Bold"2021 BUDGET, APPROVED 1/27/2021&amp;"Arial,Regular"
</oddHeader>
    <oddFooter>Page &amp;P of &amp;N</oddFooter>
  </headerFooter>
  <rowBreaks count="2" manualBreakCount="2">
    <brk id="48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WID 2021 APPROVED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Tina Richardson</cp:lastModifiedBy>
  <cp:lastPrinted>2025-02-20T19:38:32Z</cp:lastPrinted>
  <dcterms:created xsi:type="dcterms:W3CDTF">2018-02-22T15:02:36Z</dcterms:created>
  <dcterms:modified xsi:type="dcterms:W3CDTF">2025-02-20T21:59:25Z</dcterms:modified>
</cp:coreProperties>
</file>