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acey\Documents\My Documents\Budget\2023 Budget\"/>
    </mc:Choice>
  </mc:AlternateContent>
  <xr:revisionPtr revIDLastSave="0" documentId="13_ncr:1_{86EF35B3-F74B-46EB-A431-74527C2E8CDC}" xr6:coauthVersionLast="47" xr6:coauthVersionMax="47" xr10:uidLastSave="{00000000-0000-0000-0000-000000000000}"/>
  <bookViews>
    <workbookView xWindow="-96" yWindow="0" windowWidth="15552" windowHeight="16656" xr2:uid="{00000000-000D-0000-FFFF-FFFF00000000}"/>
  </bookViews>
  <sheets>
    <sheet name="WID 2023 WORKING DRAFT BUDG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2" l="1"/>
  <c r="C43" i="2"/>
  <c r="C11" i="2" l="1"/>
  <c r="C18" i="2" l="1"/>
  <c r="C15" i="2" l="1"/>
  <c r="C10" i="2"/>
  <c r="C9" i="2"/>
  <c r="C75" i="2" l="1"/>
  <c r="C74" i="2"/>
  <c r="C13" i="2"/>
  <c r="C32" i="2" l="1"/>
  <c r="C46" i="2" s="1"/>
  <c r="C101" i="2"/>
  <c r="C119" i="2" l="1"/>
  <c r="C123" i="2" s="1"/>
  <c r="E42" i="2"/>
  <c r="E14" i="2"/>
  <c r="E20" i="2"/>
  <c r="E26" i="2"/>
  <c r="E37" i="2"/>
  <c r="E21" i="2"/>
  <c r="E27" i="2"/>
  <c r="E39" i="2"/>
  <c r="E17" i="2"/>
  <c r="E23" i="2"/>
  <c r="E12" i="2"/>
  <c r="E30" i="2"/>
  <c r="E31" i="2"/>
  <c r="E38" i="2"/>
  <c r="E16" i="2"/>
  <c r="E22" i="2"/>
  <c r="E28" i="2"/>
  <c r="E29" i="2"/>
  <c r="E40" i="2"/>
  <c r="E24" i="2"/>
  <c r="E41" i="2"/>
  <c r="E25" i="2"/>
  <c r="E19" i="2"/>
  <c r="E11" i="2"/>
  <c r="E18" i="2"/>
  <c r="E9" i="2"/>
  <c r="E10" i="2"/>
  <c r="E15" i="2"/>
  <c r="E13" i="2"/>
  <c r="C121" i="2" l="1"/>
  <c r="C122" i="2"/>
  <c r="C124" i="2" l="1"/>
  <c r="C126" i="2" s="1"/>
  <c r="C129" i="2" s="1"/>
  <c r="E98" i="2" l="1"/>
  <c r="E107" i="2"/>
  <c r="E57" i="2"/>
  <c r="E64" i="2"/>
  <c r="E69" i="2"/>
  <c r="E81" i="2"/>
  <c r="E87" i="2"/>
  <c r="E93" i="2"/>
  <c r="E99" i="2"/>
  <c r="E108" i="2"/>
  <c r="E52" i="2"/>
  <c r="E58" i="2"/>
  <c r="E70" i="2"/>
  <c r="E76" i="2"/>
  <c r="E82" i="2"/>
  <c r="E88" i="2"/>
  <c r="E94" i="2"/>
  <c r="E51" i="2"/>
  <c r="E66" i="2"/>
  <c r="E78" i="2"/>
  <c r="E90" i="2"/>
  <c r="E105" i="2"/>
  <c r="E55" i="2"/>
  <c r="E67" i="2"/>
  <c r="E79" i="2"/>
  <c r="E97" i="2"/>
  <c r="E112" i="2"/>
  <c r="E68" i="2"/>
  <c r="E92" i="2"/>
  <c r="E109" i="2"/>
  <c r="E53" i="2"/>
  <c r="E59" i="2"/>
  <c r="E65" i="2"/>
  <c r="E71" i="2"/>
  <c r="E77" i="2"/>
  <c r="E83" i="2"/>
  <c r="E89" i="2"/>
  <c r="E95" i="2"/>
  <c r="E110" i="2"/>
  <c r="E54" i="2"/>
  <c r="E60" i="2"/>
  <c r="E72" i="2"/>
  <c r="E84" i="2"/>
  <c r="E96" i="2"/>
  <c r="E111" i="2"/>
  <c r="E61" i="2"/>
  <c r="E73" i="2"/>
  <c r="E85" i="2"/>
  <c r="E106" i="2"/>
  <c r="E62" i="2"/>
  <c r="E80" i="2"/>
  <c r="E91" i="2"/>
  <c r="E56" i="2"/>
  <c r="E86" i="2"/>
  <c r="E75" i="2"/>
  <c r="E74" i="2"/>
  <c r="E122" i="2"/>
  <c r="E121" i="2"/>
  <c r="E123" i="2"/>
  <c r="E124" i="2"/>
</calcChain>
</file>

<file path=xl/sharedStrings.xml><?xml version="1.0" encoding="utf-8"?>
<sst xmlns="http://schemas.openxmlformats.org/spreadsheetml/2006/main" count="114" uniqueCount="104">
  <si>
    <t>TOTAL EXPENSES</t>
  </si>
  <si>
    <t>TOTAL</t>
  </si>
  <si>
    <t>Unobligated Reserves</t>
  </si>
  <si>
    <t>Water Delivery Improvement Res.</t>
  </si>
  <si>
    <t>Pickup Purchase Reserve</t>
  </si>
  <si>
    <t>Equipment Reserve</t>
  </si>
  <si>
    <t>CAPITAL EXPENSES</t>
  </si>
  <si>
    <t>RESERVES AND</t>
  </si>
  <si>
    <t>Property Taxes</t>
  </si>
  <si>
    <t>Private Pipes/Meters</t>
  </si>
  <si>
    <t>BPA P/R Taxes</t>
  </si>
  <si>
    <t>BPA P/R</t>
  </si>
  <si>
    <t>BPA Contract</t>
  </si>
  <si>
    <t>Power - Pipelines</t>
  </si>
  <si>
    <t>Safety of Dams</t>
  </si>
  <si>
    <t>Water Right Transfer Fees</t>
  </si>
  <si>
    <t>BY INCOME</t>
  </si>
  <si>
    <t xml:space="preserve">EXPENSES OFFSET </t>
  </si>
  <si>
    <t>Recharge B-line</t>
  </si>
  <si>
    <t>Recharge A-line</t>
  </si>
  <si>
    <t>Weed Control</t>
  </si>
  <si>
    <t>Water Delivery Improvements</t>
  </si>
  <si>
    <t>Water Storage-McKay</t>
  </si>
  <si>
    <t>Training</t>
  </si>
  <si>
    <t>Travel</t>
  </si>
  <si>
    <t>Shop Utilities</t>
  </si>
  <si>
    <t>Shop Supplies</t>
  </si>
  <si>
    <t>Portable Restroom Service</t>
  </si>
  <si>
    <t>R/M Open Ditch</t>
  </si>
  <si>
    <t>R/M Tools/Sm Equip</t>
  </si>
  <si>
    <t>R/M Pumps &amp; Pipelines</t>
  </si>
  <si>
    <t>R/M Pickups</t>
  </si>
  <si>
    <t>R/M General</t>
  </si>
  <si>
    <t>R/M Equipment</t>
  </si>
  <si>
    <t>R/M Building</t>
  </si>
  <si>
    <t>Power</t>
  </si>
  <si>
    <t>Safety</t>
  </si>
  <si>
    <t>Professional Services</t>
  </si>
  <si>
    <t>Information/Outreach</t>
  </si>
  <si>
    <t>Dental Insurance</t>
  </si>
  <si>
    <t>Health Insurance</t>
  </si>
  <si>
    <t>Deferred Compensation</t>
  </si>
  <si>
    <t>Payroll Taxes</t>
  </si>
  <si>
    <t>Payroll Wages</t>
  </si>
  <si>
    <t>Telephone</t>
  </si>
  <si>
    <t>Office Postage</t>
  </si>
  <si>
    <t>Office Utilities</t>
  </si>
  <si>
    <t>Office Supplies</t>
  </si>
  <si>
    <t>Office Equipment</t>
  </si>
  <si>
    <t>Phase III/CTUIR Settlement General</t>
  </si>
  <si>
    <t>Miscellaneous</t>
  </si>
  <si>
    <t>Meals &amp; Entertainment</t>
  </si>
  <si>
    <t>Phase III/CTUIR Settlement Legal</t>
  </si>
  <si>
    <t>ESA Legal</t>
  </si>
  <si>
    <t>Legal - General</t>
  </si>
  <si>
    <t>ESA General</t>
  </si>
  <si>
    <t>Insurance</t>
  </si>
  <si>
    <t>Fuel</t>
  </si>
  <si>
    <t xml:space="preserve">Equipment Rental </t>
  </si>
  <si>
    <t>Donations</t>
  </si>
  <si>
    <t>Director Expenses</t>
  </si>
  <si>
    <t>Demossing</t>
  </si>
  <si>
    <t>Bonding</t>
  </si>
  <si>
    <t>Audit</t>
  </si>
  <si>
    <t>Ads &amp; Dues</t>
  </si>
  <si>
    <t>Budget</t>
  </si>
  <si>
    <t>EXPENSES</t>
  </si>
  <si>
    <t>% of Total</t>
  </si>
  <si>
    <t>TOTAL INCOME</t>
  </si>
  <si>
    <t>BY EXPENSES</t>
  </si>
  <si>
    <t xml:space="preserve">INCOME OFFSET </t>
  </si>
  <si>
    <t>UEC Capital Credits</t>
  </si>
  <si>
    <t>Water Right Transfer Admin.</t>
  </si>
  <si>
    <t>Title Search Fee</t>
  </si>
  <si>
    <t>Special Assessment</t>
  </si>
  <si>
    <t>Pipe/Meter Repair</t>
  </si>
  <si>
    <t>Miscellaneous Income</t>
  </si>
  <si>
    <t>Lien/Foreclosure Admin. Fees</t>
  </si>
  <si>
    <t>Interest - Finance Chg</t>
  </si>
  <si>
    <t>Interest - State Pool</t>
  </si>
  <si>
    <t>Interest - Checking</t>
  </si>
  <si>
    <t>NOWA Private McKay Water</t>
  </si>
  <si>
    <t>Rental Income - Land</t>
  </si>
  <si>
    <t>BPA Admin &amp; Fees</t>
  </si>
  <si>
    <t>R/M Income Pipelines</t>
  </si>
  <si>
    <t>Water Transportation</t>
  </si>
  <si>
    <t>Equipment Rental</t>
  </si>
  <si>
    <t>Recharge Water Income</t>
  </si>
  <si>
    <t>Phase III/CTUIR Settlement</t>
  </si>
  <si>
    <t>Dillon</t>
  </si>
  <si>
    <t>Floodwater Income</t>
  </si>
  <si>
    <t>Limited Water O&amp;M</t>
  </si>
  <si>
    <t xml:space="preserve">O&amp;M Assessment </t>
  </si>
  <si>
    <t>INCOME</t>
  </si>
  <si>
    <t>Workers' Comp</t>
  </si>
  <si>
    <t>Exchange Water Admin Fee</t>
  </si>
  <si>
    <t>Ordnance Legal</t>
  </si>
  <si>
    <t>Ordnance Pipeline Project general</t>
  </si>
  <si>
    <t>Budget %</t>
  </si>
  <si>
    <t>Amount</t>
  </si>
  <si>
    <t>Account</t>
  </si>
  <si>
    <t>Account #</t>
  </si>
  <si>
    <t>2023 Westland Irrigation District Budget</t>
  </si>
  <si>
    <t>Approved January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</si>
</sst>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 x14ac:knownFonts="1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00B0F0"/>
      <name val="Arial"/>
      <family val="2"/>
    </font>
    <font>
      <sz val="1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3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</cellStyleXfs>
  <cellXfs count="23">
    <xf numFmtId="0" fontId="0" fillId="0" borderId="0" xfId="0"/>
    <xf numFmtId="3" fontId="0" fillId="0" borderId="0" xfId="0" applyNumberFormat="1"/>
    <xf numFmtId="4" fontId="3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10" fontId="0" fillId="0" borderId="0" xfId="0" applyNumberForma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3" fontId="0" fillId="2" borderId="0" xfId="0" applyNumberFormat="1" applyFill="1"/>
    <xf numFmtId="1" fontId="4" fillId="2" borderId="0" xfId="0" applyNumberFormat="1" applyFont="1" applyFill="1" applyAlignment="1">
      <alignment horizontal="center"/>
    </xf>
    <xf numFmtId="3" fontId="3" fillId="2" borderId="0" xfId="0" applyNumberFormat="1" applyFont="1" applyFill="1"/>
    <xf numFmtId="3" fontId="4" fillId="2" borderId="0" xfId="0" applyNumberFormat="1" applyFont="1" applyFill="1"/>
    <xf numFmtId="3" fontId="5" fillId="2" borderId="0" xfId="0" applyNumberFormat="1" applyFont="1" applyFill="1"/>
    <xf numFmtId="6" fontId="0" fillId="0" borderId="0" xfId="0" applyNumberFormat="1"/>
    <xf numFmtId="1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5" fillId="0" borderId="0" xfId="0" applyNumberFormat="1" applyFont="1"/>
    <xf numFmtId="3" fontId="0" fillId="0" borderId="0" xfId="0" applyNumberFormat="1" applyFill="1"/>
    <xf numFmtId="0" fontId="9" fillId="0" borderId="0" xfId="6" applyFont="1" applyFill="1" applyBorder="1"/>
    <xf numFmtId="1" fontId="9" fillId="0" borderId="0" xfId="6" applyNumberFormat="1" applyFont="1" applyFill="1" applyBorder="1" applyAlignment="1">
      <alignment horizontal="center"/>
    </xf>
    <xf numFmtId="4" fontId="9" fillId="0" borderId="0" xfId="6" applyNumberFormat="1" applyFont="1" applyFill="1" applyBorder="1" applyAlignment="1">
      <alignment horizontal="center"/>
    </xf>
    <xf numFmtId="3" fontId="10" fillId="0" borderId="0" xfId="5" applyNumberFormat="1" applyFont="1" applyFill="1" applyBorder="1"/>
  </cellXfs>
  <cellStyles count="7">
    <cellStyle name="Heading 1" xfId="5" builtinId="16"/>
    <cellStyle name="Heading 2" xfId="6" builtinId="17"/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356A09FF-0AB2-4305-AE5D-94AC2469AB3A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I130"/>
  <sheetViews>
    <sheetView tabSelected="1" showOutlineSymbols="0" zoomScale="80" zoomScaleNormal="80" zoomScaleSheetLayoutView="75" zoomScalePageLayoutView="80" workbookViewId="0">
      <pane xSplit="2" topLeftCell="C1" activePane="topRight" state="frozen"/>
      <selection pane="topRight" activeCell="C2" sqref="C2"/>
    </sheetView>
  </sheetViews>
  <sheetFormatPr defaultColWidth="9.54296875" defaultRowHeight="15" x14ac:dyDescent="0.25"/>
  <cols>
    <col min="1" max="1" width="12.81640625" customWidth="1"/>
    <col min="2" max="2" width="32.453125" customWidth="1"/>
    <col min="3" max="3" width="13.1796875" style="9" bestFit="1" customWidth="1"/>
    <col min="4" max="4" width="1.90625" style="1" customWidth="1"/>
    <col min="5" max="5" width="9.54296875" bestFit="1" customWidth="1"/>
    <col min="6" max="6" width="2.08984375" customWidth="1"/>
    <col min="7" max="7" width="13.1796875" customWidth="1"/>
    <col min="10" max="10" width="9.54296875" customWidth="1"/>
  </cols>
  <sheetData>
    <row r="1" spans="1:9" ht="19.2" x14ac:dyDescent="0.35">
      <c r="C1" s="22" t="s">
        <v>102</v>
      </c>
    </row>
    <row r="2" spans="1:9" ht="19.2" x14ac:dyDescent="0.35">
      <c r="C2" s="22" t="s">
        <v>103</v>
      </c>
    </row>
    <row r="3" spans="1:9" x14ac:dyDescent="0.25">
      <c r="C3" s="18"/>
    </row>
    <row r="4" spans="1:9" x14ac:dyDescent="0.25">
      <c r="C4" s="18"/>
    </row>
    <row r="5" spans="1:9" x14ac:dyDescent="0.25">
      <c r="C5" s="18"/>
    </row>
    <row r="6" spans="1:9" ht="15.6" x14ac:dyDescent="0.3">
      <c r="A6" s="3"/>
      <c r="B6" s="3"/>
      <c r="C6" s="18"/>
      <c r="E6" s="7"/>
      <c r="F6" s="7"/>
    </row>
    <row r="7" spans="1:9" ht="16.8" x14ac:dyDescent="0.3">
      <c r="A7" s="19" t="s">
        <v>101</v>
      </c>
      <c r="B7" s="19" t="s">
        <v>100</v>
      </c>
      <c r="C7" s="20" t="s">
        <v>99</v>
      </c>
      <c r="D7" s="20"/>
      <c r="E7" s="21" t="s">
        <v>98</v>
      </c>
      <c r="F7" s="8"/>
    </row>
    <row r="8" spans="1:9" ht="15.6" x14ac:dyDescent="0.3">
      <c r="A8" s="5" t="s">
        <v>93</v>
      </c>
      <c r="B8" s="3"/>
      <c r="C8" s="18"/>
    </row>
    <row r="9" spans="1:9" x14ac:dyDescent="0.25">
      <c r="A9" s="3">
        <v>400</v>
      </c>
      <c r="B9" s="3" t="s">
        <v>92</v>
      </c>
      <c r="C9" s="11">
        <f>(8734.15*40)+(262*50)</f>
        <v>362466</v>
      </c>
      <c r="D9" s="16"/>
      <c r="E9" s="6">
        <f t="shared" ref="E9:E31" si="0">C9/$C$46</f>
        <v>0.20829518180924372</v>
      </c>
      <c r="F9" s="6"/>
      <c r="I9" s="14"/>
    </row>
    <row r="10" spans="1:9" x14ac:dyDescent="0.25">
      <c r="A10" s="3">
        <v>402</v>
      </c>
      <c r="B10" s="3" t="s">
        <v>91</v>
      </c>
      <c r="C10" s="11">
        <f>(6017.12*40)+(8*50)</f>
        <v>241084.79999999999</v>
      </c>
      <c r="D10" s="16"/>
      <c r="E10" s="6">
        <f t="shared" si="0"/>
        <v>0.13854210394201155</v>
      </c>
      <c r="F10" s="6"/>
      <c r="I10" s="14"/>
    </row>
    <row r="11" spans="1:9" x14ac:dyDescent="0.25">
      <c r="A11" s="3">
        <v>405</v>
      </c>
      <c r="B11" s="3" t="s">
        <v>90</v>
      </c>
      <c r="C11" s="11">
        <f>5650*13</f>
        <v>73450</v>
      </c>
      <c r="D11" s="16"/>
      <c r="E11" s="6">
        <f t="shared" si="0"/>
        <v>4.2208872291163727E-2</v>
      </c>
      <c r="F11" s="6"/>
      <c r="I11" s="14"/>
    </row>
    <row r="12" spans="1:9" x14ac:dyDescent="0.25">
      <c r="A12" s="3">
        <v>405.1</v>
      </c>
      <c r="B12" s="3" t="s">
        <v>89</v>
      </c>
      <c r="C12" s="11">
        <v>20000</v>
      </c>
      <c r="D12" s="16"/>
      <c r="E12" s="6">
        <f t="shared" si="0"/>
        <v>1.1493225947219531E-2</v>
      </c>
      <c r="F12" s="6"/>
    </row>
    <row r="13" spans="1:9" x14ac:dyDescent="0.25">
      <c r="A13" s="3">
        <v>410</v>
      </c>
      <c r="B13" s="3" t="s">
        <v>88</v>
      </c>
      <c r="C13" s="11">
        <f>14751.15*7</f>
        <v>103258.05</v>
      </c>
      <c r="D13" s="16"/>
      <c r="E13" s="6">
        <f t="shared" si="0"/>
        <v>5.9338404975964584E-2</v>
      </c>
      <c r="F13" s="6"/>
    </row>
    <row r="14" spans="1:9" x14ac:dyDescent="0.25">
      <c r="A14">
        <v>414</v>
      </c>
      <c r="B14" t="s">
        <v>95</v>
      </c>
      <c r="C14" s="11">
        <v>750</v>
      </c>
      <c r="D14" s="16"/>
      <c r="E14" s="6">
        <f t="shared" si="0"/>
        <v>4.3099597302073239E-4</v>
      </c>
      <c r="F14" s="6"/>
    </row>
    <row r="15" spans="1:9" x14ac:dyDescent="0.25">
      <c r="A15" s="3">
        <v>415</v>
      </c>
      <c r="B15" s="3" t="s">
        <v>87</v>
      </c>
      <c r="C15" s="11">
        <f>(6000*12.5)+31565.86</f>
        <v>106565.86</v>
      </c>
      <c r="D15" s="16"/>
      <c r="E15" s="6">
        <f t="shared" si="0"/>
        <v>6.1239275361988192E-2</v>
      </c>
      <c r="F15" s="6"/>
    </row>
    <row r="16" spans="1:9" x14ac:dyDescent="0.25">
      <c r="A16" s="3">
        <v>416</v>
      </c>
      <c r="B16" s="3" t="s">
        <v>86</v>
      </c>
      <c r="C16" s="11">
        <v>500</v>
      </c>
      <c r="D16" s="16"/>
      <c r="E16" s="6">
        <f t="shared" si="0"/>
        <v>2.8733064868048826E-4</v>
      </c>
      <c r="F16" s="6"/>
    </row>
    <row r="17" spans="1:9" x14ac:dyDescent="0.25">
      <c r="A17" s="3">
        <v>419</v>
      </c>
      <c r="B17" s="3" t="s">
        <v>85</v>
      </c>
      <c r="C17" s="11">
        <v>8500</v>
      </c>
      <c r="D17" s="16"/>
      <c r="E17" s="6">
        <f t="shared" si="0"/>
        <v>4.8846210275683005E-3</v>
      </c>
      <c r="F17" s="6"/>
    </row>
    <row r="18" spans="1:9" x14ac:dyDescent="0.25">
      <c r="A18" s="3">
        <v>422</v>
      </c>
      <c r="B18" s="3" t="s">
        <v>84</v>
      </c>
      <c r="C18" s="11">
        <f>9393.97*8</f>
        <v>75151.759999999995</v>
      </c>
      <c r="D18" s="16"/>
      <c r="E18" s="6">
        <f t="shared" si="0"/>
        <v>4.3186807900560738E-2</v>
      </c>
      <c r="F18" s="6"/>
      <c r="I18" s="14"/>
    </row>
    <row r="19" spans="1:9" x14ac:dyDescent="0.25">
      <c r="A19" s="3">
        <v>425</v>
      </c>
      <c r="B19" s="3" t="s">
        <v>83</v>
      </c>
      <c r="C19" s="11">
        <v>70000</v>
      </c>
      <c r="D19" s="16"/>
      <c r="E19" s="6">
        <f t="shared" si="0"/>
        <v>4.0226290815268358E-2</v>
      </c>
      <c r="F19" s="6"/>
    </row>
    <row r="20" spans="1:9" x14ac:dyDescent="0.25">
      <c r="A20" s="3">
        <v>430</v>
      </c>
      <c r="B20" s="3" t="s">
        <v>82</v>
      </c>
      <c r="C20" s="11">
        <v>1362</v>
      </c>
      <c r="D20" s="16"/>
      <c r="E20" s="6">
        <f t="shared" si="0"/>
        <v>7.8268868700565009E-4</v>
      </c>
      <c r="F20" s="6"/>
    </row>
    <row r="21" spans="1:9" x14ac:dyDescent="0.25">
      <c r="A21" s="3">
        <v>439</v>
      </c>
      <c r="B21" s="3" t="s">
        <v>81</v>
      </c>
      <c r="C21" s="11">
        <v>7500</v>
      </c>
      <c r="D21" s="16"/>
      <c r="E21" s="6">
        <f t="shared" si="0"/>
        <v>4.3099597302073238E-3</v>
      </c>
      <c r="F21" s="6"/>
    </row>
    <row r="22" spans="1:9" x14ac:dyDescent="0.25">
      <c r="A22" s="3">
        <v>440</v>
      </c>
      <c r="B22" s="3" t="s">
        <v>80</v>
      </c>
      <c r="C22" s="11">
        <v>30</v>
      </c>
      <c r="D22" s="16"/>
      <c r="E22" s="6">
        <f t="shared" si="0"/>
        <v>1.7239838920829295E-5</v>
      </c>
      <c r="F22" s="6"/>
    </row>
    <row r="23" spans="1:9" x14ac:dyDescent="0.25">
      <c r="A23" s="3">
        <v>441</v>
      </c>
      <c r="B23" s="3" t="s">
        <v>79</v>
      </c>
      <c r="C23" s="11">
        <v>18000</v>
      </c>
      <c r="D23" s="16"/>
      <c r="E23" s="6">
        <f t="shared" si="0"/>
        <v>1.0343903352497578E-2</v>
      </c>
      <c r="F23" s="6"/>
    </row>
    <row r="24" spans="1:9" x14ac:dyDescent="0.25">
      <c r="A24" s="3">
        <v>444</v>
      </c>
      <c r="B24" s="3" t="s">
        <v>78</v>
      </c>
      <c r="C24" s="9">
        <v>1000</v>
      </c>
      <c r="E24" s="6">
        <f t="shared" si="0"/>
        <v>5.7466129736097652E-4</v>
      </c>
      <c r="F24" s="6"/>
    </row>
    <row r="25" spans="1:9" x14ac:dyDescent="0.25">
      <c r="A25" s="3">
        <v>447</v>
      </c>
      <c r="B25" s="3" t="s">
        <v>77</v>
      </c>
      <c r="C25" s="9">
        <v>500</v>
      </c>
      <c r="E25" s="6">
        <f t="shared" si="0"/>
        <v>2.8733064868048826E-4</v>
      </c>
      <c r="F25" s="6"/>
    </row>
    <row r="26" spans="1:9" x14ac:dyDescent="0.25">
      <c r="A26" s="3">
        <v>450</v>
      </c>
      <c r="B26" s="3" t="s">
        <v>76</v>
      </c>
      <c r="C26" s="11">
        <v>700</v>
      </c>
      <c r="D26" s="16"/>
      <c r="E26" s="6">
        <f t="shared" si="0"/>
        <v>4.0226290815268355E-4</v>
      </c>
      <c r="F26" s="6"/>
    </row>
    <row r="27" spans="1:9" x14ac:dyDescent="0.25">
      <c r="A27" s="3">
        <v>451</v>
      </c>
      <c r="B27" s="3" t="s">
        <v>75</v>
      </c>
      <c r="C27" s="9">
        <v>200</v>
      </c>
      <c r="E27" s="6">
        <f t="shared" si="0"/>
        <v>1.1493225947219531E-4</v>
      </c>
      <c r="F27" s="6"/>
    </row>
    <row r="28" spans="1:9" x14ac:dyDescent="0.25">
      <c r="A28" s="3">
        <v>466</v>
      </c>
      <c r="B28" s="3" t="s">
        <v>74</v>
      </c>
      <c r="C28" s="9">
        <v>104815</v>
      </c>
      <c r="E28" s="6">
        <f t="shared" si="0"/>
        <v>6.0233123882890753E-2</v>
      </c>
      <c r="F28" s="6"/>
    </row>
    <row r="29" spans="1:9" x14ac:dyDescent="0.25">
      <c r="A29" s="3">
        <v>480</v>
      </c>
      <c r="B29" s="3" t="s">
        <v>73</v>
      </c>
      <c r="C29" s="11">
        <v>500</v>
      </c>
      <c r="D29" s="16"/>
      <c r="E29" s="6">
        <f t="shared" si="0"/>
        <v>2.8733064868048826E-4</v>
      </c>
      <c r="F29" s="6"/>
    </row>
    <row r="30" spans="1:9" x14ac:dyDescent="0.25">
      <c r="A30" s="3">
        <v>482</v>
      </c>
      <c r="B30" s="3" t="s">
        <v>72</v>
      </c>
      <c r="C30" s="9">
        <v>250</v>
      </c>
      <c r="E30" s="6">
        <f t="shared" si="0"/>
        <v>1.4366532434024413E-4</v>
      </c>
      <c r="F30" s="6"/>
    </row>
    <row r="31" spans="1:9" x14ac:dyDescent="0.25">
      <c r="A31" s="3">
        <v>498</v>
      </c>
      <c r="B31" s="3" t="s">
        <v>71</v>
      </c>
      <c r="C31" s="11">
        <v>10000</v>
      </c>
      <c r="D31" s="16"/>
      <c r="E31" s="6">
        <f t="shared" si="0"/>
        <v>5.7466129736097656E-3</v>
      </c>
      <c r="F31" s="6"/>
    </row>
    <row r="32" spans="1:9" ht="15.6" x14ac:dyDescent="0.3">
      <c r="A32" s="3"/>
      <c r="B32" s="5" t="s">
        <v>1</v>
      </c>
      <c r="C32" s="12">
        <f>SUM(C9:C31)</f>
        <v>1206583.4700000002</v>
      </c>
      <c r="D32" s="4"/>
      <c r="E32" s="2"/>
      <c r="F32" s="2"/>
    </row>
    <row r="33" spans="1:6" x14ac:dyDescent="0.25">
      <c r="A33" s="3"/>
      <c r="B33" s="3"/>
      <c r="C33" s="13"/>
      <c r="D33" s="17"/>
      <c r="E33" s="2"/>
      <c r="F33" s="2"/>
    </row>
    <row r="34" spans="1:6" ht="15.6" x14ac:dyDescent="0.3">
      <c r="A34" s="5" t="s">
        <v>70</v>
      </c>
      <c r="B34" s="5"/>
      <c r="E34" s="2"/>
      <c r="F34" s="2"/>
    </row>
    <row r="35" spans="1:6" ht="15.6" x14ac:dyDescent="0.3">
      <c r="A35" s="5" t="s">
        <v>69</v>
      </c>
      <c r="B35" s="3"/>
      <c r="E35" s="2"/>
      <c r="F35" s="2"/>
    </row>
    <row r="36" spans="1:6" x14ac:dyDescent="0.25">
      <c r="A36" s="3"/>
      <c r="B36" s="3"/>
      <c r="E36" s="2"/>
      <c r="F36" s="2"/>
    </row>
    <row r="37" spans="1:6" x14ac:dyDescent="0.25">
      <c r="A37" s="3">
        <v>401</v>
      </c>
      <c r="B37" s="3" t="s">
        <v>14</v>
      </c>
      <c r="C37" s="11">
        <v>14750</v>
      </c>
      <c r="D37" s="16"/>
      <c r="E37" s="6">
        <f t="shared" ref="E37:E42" si="1">C37/$C$46</f>
        <v>8.4762541360744043E-3</v>
      </c>
      <c r="F37" s="6"/>
    </row>
    <row r="38" spans="1:6" x14ac:dyDescent="0.25">
      <c r="A38" s="3">
        <v>481</v>
      </c>
      <c r="B38" s="3" t="s">
        <v>15</v>
      </c>
      <c r="C38" s="9">
        <v>1000</v>
      </c>
      <c r="E38" s="6">
        <f t="shared" si="1"/>
        <v>5.7466129736097652E-4</v>
      </c>
      <c r="F38" s="6"/>
    </row>
    <row r="39" spans="1:6" x14ac:dyDescent="0.25">
      <c r="A39" s="3">
        <v>491</v>
      </c>
      <c r="B39" s="3" t="s">
        <v>13</v>
      </c>
      <c r="C39" s="9">
        <v>120000</v>
      </c>
      <c r="E39" s="6">
        <f t="shared" si="1"/>
        <v>6.8959355683317181E-2</v>
      </c>
      <c r="F39" s="6"/>
    </row>
    <row r="40" spans="1:6" x14ac:dyDescent="0.25">
      <c r="A40" s="3">
        <v>492</v>
      </c>
      <c r="B40" s="3" t="s">
        <v>12</v>
      </c>
      <c r="C40" s="9">
        <v>394652</v>
      </c>
      <c r="E40" s="6">
        <f t="shared" si="1"/>
        <v>0.2267912303261041</v>
      </c>
      <c r="F40" s="6"/>
    </row>
    <row r="41" spans="1:6" x14ac:dyDescent="0.25">
      <c r="A41" s="3">
        <v>497</v>
      </c>
      <c r="B41" s="3" t="s">
        <v>9</v>
      </c>
      <c r="C41" s="9">
        <v>3000</v>
      </c>
      <c r="E41" s="6">
        <f t="shared" si="1"/>
        <v>1.7239838920829296E-3</v>
      </c>
      <c r="F41" s="6"/>
    </row>
    <row r="42" spans="1:6" x14ac:dyDescent="0.25">
      <c r="A42" s="3">
        <v>499</v>
      </c>
      <c r="B42" s="3" t="s">
        <v>8</v>
      </c>
      <c r="C42" s="9">
        <v>170</v>
      </c>
      <c r="E42" s="6">
        <f t="shared" si="1"/>
        <v>9.7692420551366015E-5</v>
      </c>
      <c r="F42" s="6"/>
    </row>
    <row r="43" spans="1:6" ht="15.6" x14ac:dyDescent="0.3">
      <c r="A43" s="3"/>
      <c r="B43" s="5" t="s">
        <v>1</v>
      </c>
      <c r="C43" s="12">
        <f>SUM(C37:C42)</f>
        <v>533572</v>
      </c>
      <c r="D43" s="4"/>
      <c r="E43" s="2"/>
      <c r="F43" s="2"/>
    </row>
    <row r="44" spans="1:6" x14ac:dyDescent="0.25">
      <c r="A44" s="3"/>
      <c r="B44" s="3"/>
      <c r="E44" s="2"/>
      <c r="F44" s="2"/>
    </row>
    <row r="45" spans="1:6" x14ac:dyDescent="0.25">
      <c r="A45" s="3"/>
      <c r="B45" s="3"/>
      <c r="E45" s="2"/>
      <c r="F45" s="2"/>
    </row>
    <row r="46" spans="1:6" ht="15.6" x14ac:dyDescent="0.3">
      <c r="A46" s="3"/>
      <c r="B46" s="5" t="s">
        <v>68</v>
      </c>
      <c r="C46" s="12">
        <f>C32+C43</f>
        <v>1740155.4700000002</v>
      </c>
      <c r="D46" s="4"/>
      <c r="E46" s="2"/>
      <c r="F46" s="2"/>
    </row>
    <row r="47" spans="1:6" x14ac:dyDescent="0.25">
      <c r="A47" s="3"/>
      <c r="B47" s="3"/>
      <c r="E47" s="2"/>
      <c r="F47" s="2"/>
    </row>
    <row r="48" spans="1:6" x14ac:dyDescent="0.25">
      <c r="A48" s="3"/>
      <c r="B48" s="3"/>
      <c r="E48" s="2"/>
      <c r="F48" s="2"/>
    </row>
    <row r="49" spans="1:6" ht="15.6" x14ac:dyDescent="0.3">
      <c r="A49" s="3"/>
      <c r="B49" s="3"/>
      <c r="C49" s="10"/>
      <c r="D49" s="15"/>
      <c r="E49" s="7" t="s">
        <v>67</v>
      </c>
      <c r="F49" s="7"/>
    </row>
    <row r="50" spans="1:6" ht="15.6" x14ac:dyDescent="0.3">
      <c r="A50" s="5" t="s">
        <v>66</v>
      </c>
      <c r="B50" s="3"/>
      <c r="E50" s="8" t="s">
        <v>65</v>
      </c>
      <c r="F50" s="8"/>
    </row>
    <row r="51" spans="1:6" x14ac:dyDescent="0.25">
      <c r="A51" s="3">
        <v>501</v>
      </c>
      <c r="B51" s="3" t="s">
        <v>64</v>
      </c>
      <c r="C51" s="9">
        <v>15000</v>
      </c>
      <c r="E51" s="6">
        <f t="shared" ref="E51:E62" si="2">C51/$C$129</f>
        <v>8.6199194604146476E-3</v>
      </c>
      <c r="F51" s="6"/>
    </row>
    <row r="52" spans="1:6" x14ac:dyDescent="0.25">
      <c r="A52" s="3">
        <v>502</v>
      </c>
      <c r="B52" s="3" t="s">
        <v>63</v>
      </c>
      <c r="C52" s="11">
        <v>10900</v>
      </c>
      <c r="D52" s="16"/>
      <c r="E52" s="6">
        <f t="shared" si="2"/>
        <v>6.2638081412346438E-3</v>
      </c>
      <c r="F52" s="6"/>
    </row>
    <row r="53" spans="1:6" x14ac:dyDescent="0.25">
      <c r="A53" s="3">
        <v>506</v>
      </c>
      <c r="B53" s="3" t="s">
        <v>62</v>
      </c>
      <c r="C53" s="9">
        <v>265</v>
      </c>
      <c r="E53" s="6">
        <f t="shared" si="2"/>
        <v>1.5228524380065878E-4</v>
      </c>
      <c r="F53" s="6"/>
    </row>
    <row r="54" spans="1:6" x14ac:dyDescent="0.25">
      <c r="A54" s="3">
        <v>513</v>
      </c>
      <c r="B54" s="3" t="s">
        <v>61</v>
      </c>
      <c r="C54" s="11">
        <v>120000</v>
      </c>
      <c r="E54" s="6">
        <f t="shared" si="2"/>
        <v>6.8959355683317181E-2</v>
      </c>
      <c r="F54" s="6"/>
    </row>
    <row r="55" spans="1:6" x14ac:dyDescent="0.25">
      <c r="A55" s="3">
        <v>515</v>
      </c>
      <c r="B55" s="3" t="s">
        <v>60</v>
      </c>
      <c r="C55" s="11">
        <v>2000</v>
      </c>
      <c r="D55" s="16"/>
      <c r="E55" s="6">
        <f t="shared" si="2"/>
        <v>1.149322594721953E-3</v>
      </c>
      <c r="F55" s="6"/>
    </row>
    <row r="56" spans="1:6" x14ac:dyDescent="0.25">
      <c r="A56" s="3">
        <v>517</v>
      </c>
      <c r="B56" s="3" t="s">
        <v>59</v>
      </c>
      <c r="C56" s="11">
        <v>500</v>
      </c>
      <c r="D56" s="16"/>
      <c r="E56" s="6">
        <f t="shared" si="2"/>
        <v>2.8733064868048826E-4</v>
      </c>
      <c r="F56" s="6"/>
    </row>
    <row r="57" spans="1:6" x14ac:dyDescent="0.25">
      <c r="A57" s="3">
        <v>520</v>
      </c>
      <c r="B57" s="3" t="s">
        <v>58</v>
      </c>
      <c r="C57" s="9">
        <v>6000</v>
      </c>
      <c r="E57" s="6">
        <f t="shared" si="2"/>
        <v>3.4479677841658591E-3</v>
      </c>
      <c r="F57" s="6"/>
    </row>
    <row r="58" spans="1:6" x14ac:dyDescent="0.25">
      <c r="A58" s="3">
        <v>527</v>
      </c>
      <c r="B58" s="3" t="s">
        <v>57</v>
      </c>
      <c r="C58" s="9">
        <v>35000</v>
      </c>
      <c r="E58" s="6">
        <f t="shared" si="2"/>
        <v>2.0113145407634179E-2</v>
      </c>
      <c r="F58" s="6"/>
    </row>
    <row r="59" spans="1:6" x14ac:dyDescent="0.25">
      <c r="A59" s="3">
        <v>535</v>
      </c>
      <c r="B59" s="3" t="s">
        <v>56</v>
      </c>
      <c r="C59" s="11">
        <v>26000</v>
      </c>
      <c r="D59" s="16"/>
      <c r="E59" s="6">
        <f t="shared" si="2"/>
        <v>1.494119373138539E-2</v>
      </c>
      <c r="F59" s="6"/>
    </row>
    <row r="60" spans="1:6" x14ac:dyDescent="0.25">
      <c r="A60" s="3">
        <v>544</v>
      </c>
      <c r="B60" s="3" t="s">
        <v>55</v>
      </c>
      <c r="C60" s="11">
        <v>500</v>
      </c>
      <c r="D60" s="16"/>
      <c r="E60" s="6">
        <f t="shared" si="2"/>
        <v>2.8733064868048826E-4</v>
      </c>
      <c r="F60" s="6"/>
    </row>
    <row r="61" spans="1:6" x14ac:dyDescent="0.25">
      <c r="A61" s="3">
        <v>545</v>
      </c>
      <c r="B61" s="3" t="s">
        <v>54</v>
      </c>
      <c r="C61" s="9">
        <v>35000</v>
      </c>
      <c r="E61" s="6">
        <f t="shared" si="2"/>
        <v>2.0113145407634179E-2</v>
      </c>
      <c r="F61" s="6"/>
    </row>
    <row r="62" spans="1:6" x14ac:dyDescent="0.25">
      <c r="A62" s="3">
        <v>545.5</v>
      </c>
      <c r="B62" s="3" t="s">
        <v>53</v>
      </c>
      <c r="C62" s="11">
        <v>500</v>
      </c>
      <c r="D62" s="16"/>
      <c r="E62" s="6">
        <f t="shared" si="2"/>
        <v>2.8733064868048826E-4</v>
      </c>
      <c r="F62" s="6"/>
    </row>
    <row r="63" spans="1:6" x14ac:dyDescent="0.25">
      <c r="A63">
        <v>545.6</v>
      </c>
      <c r="B63" t="s">
        <v>96</v>
      </c>
      <c r="C63" s="11"/>
      <c r="D63" s="16"/>
      <c r="E63" s="6"/>
      <c r="F63" s="6"/>
    </row>
    <row r="64" spans="1:6" x14ac:dyDescent="0.25">
      <c r="A64" s="3">
        <v>546</v>
      </c>
      <c r="B64" s="3" t="s">
        <v>52</v>
      </c>
      <c r="C64" s="11">
        <v>35000</v>
      </c>
      <c r="D64" s="16"/>
      <c r="E64" s="6">
        <f t="shared" ref="E64:E82" si="3">C64/$C$129</f>
        <v>2.0113145407634179E-2</v>
      </c>
      <c r="F64" s="6"/>
    </row>
    <row r="65" spans="1:6" x14ac:dyDescent="0.25">
      <c r="A65" s="3">
        <v>550</v>
      </c>
      <c r="B65" s="3" t="s">
        <v>51</v>
      </c>
      <c r="C65" s="11">
        <v>350</v>
      </c>
      <c r="D65" s="16"/>
      <c r="E65" s="6">
        <f t="shared" si="3"/>
        <v>2.0113145407634178E-4</v>
      </c>
      <c r="F65" s="6"/>
    </row>
    <row r="66" spans="1:6" x14ac:dyDescent="0.25">
      <c r="A66" s="3">
        <v>551</v>
      </c>
      <c r="B66" s="3" t="s">
        <v>50</v>
      </c>
      <c r="C66" s="11">
        <v>750</v>
      </c>
      <c r="D66" s="16"/>
      <c r="E66" s="6">
        <f t="shared" si="3"/>
        <v>4.3099597302073239E-4</v>
      </c>
      <c r="F66" s="6"/>
    </row>
    <row r="67" spans="1:6" x14ac:dyDescent="0.25">
      <c r="A67" s="3">
        <v>553</v>
      </c>
      <c r="B67" s="3" t="s">
        <v>49</v>
      </c>
      <c r="C67" s="9">
        <v>25000</v>
      </c>
      <c r="E67" s="6">
        <f t="shared" si="3"/>
        <v>1.4366532434024413E-2</v>
      </c>
      <c r="F67" s="6"/>
    </row>
    <row r="68" spans="1:6" x14ac:dyDescent="0.25">
      <c r="A68" s="3">
        <v>555</v>
      </c>
      <c r="B68" s="3" t="s">
        <v>48</v>
      </c>
      <c r="C68" s="11">
        <v>2500</v>
      </c>
      <c r="D68" s="16"/>
      <c r="E68" s="6">
        <f t="shared" si="3"/>
        <v>1.4366532434024414E-3</v>
      </c>
      <c r="F68" s="6"/>
    </row>
    <row r="69" spans="1:6" x14ac:dyDescent="0.25">
      <c r="A69" s="3">
        <v>556</v>
      </c>
      <c r="B69" s="3" t="s">
        <v>47</v>
      </c>
      <c r="C69" s="11">
        <v>8600</v>
      </c>
      <c r="D69" s="16"/>
      <c r="E69" s="6">
        <f t="shared" si="3"/>
        <v>4.9420871573043982E-3</v>
      </c>
      <c r="F69" s="6"/>
    </row>
    <row r="70" spans="1:6" x14ac:dyDescent="0.25">
      <c r="A70" s="3">
        <v>557</v>
      </c>
      <c r="B70" s="3" t="s">
        <v>46</v>
      </c>
      <c r="C70" s="9">
        <v>1500</v>
      </c>
      <c r="E70" s="6">
        <f t="shared" si="3"/>
        <v>8.6199194604146478E-4</v>
      </c>
      <c r="F70" s="6"/>
    </row>
    <row r="71" spans="1:6" ht="15.75" customHeight="1" x14ac:dyDescent="0.25">
      <c r="A71" s="3">
        <v>558</v>
      </c>
      <c r="B71" s="3" t="s">
        <v>45</v>
      </c>
      <c r="C71" s="11">
        <v>3500</v>
      </c>
      <c r="D71" s="16"/>
      <c r="E71" s="6">
        <f t="shared" si="3"/>
        <v>2.0113145407634177E-3</v>
      </c>
      <c r="F71" s="6"/>
    </row>
    <row r="72" spans="1:6" x14ac:dyDescent="0.25">
      <c r="A72" s="3">
        <v>559</v>
      </c>
      <c r="B72" s="3" t="s">
        <v>44</v>
      </c>
      <c r="C72" s="11">
        <v>6500</v>
      </c>
      <c r="D72" s="16"/>
      <c r="E72" s="6">
        <f t="shared" si="3"/>
        <v>3.7352984328463475E-3</v>
      </c>
      <c r="F72" s="6"/>
    </row>
    <row r="73" spans="1:6" ht="15.75" customHeight="1" x14ac:dyDescent="0.25">
      <c r="A73" s="3">
        <v>560</v>
      </c>
      <c r="B73" s="3" t="s">
        <v>43</v>
      </c>
      <c r="C73" s="11">
        <v>330000</v>
      </c>
      <c r="D73" s="16"/>
      <c r="E73" s="6">
        <f t="shared" si="3"/>
        <v>0.18963822812912226</v>
      </c>
      <c r="F73" s="6"/>
    </row>
    <row r="74" spans="1:6" x14ac:dyDescent="0.25">
      <c r="A74" s="3">
        <v>561</v>
      </c>
      <c r="B74" s="3" t="s">
        <v>42</v>
      </c>
      <c r="C74" s="11">
        <f>C73*0.0765</f>
        <v>25245</v>
      </c>
      <c r="D74" s="16"/>
      <c r="E74" s="6">
        <f t="shared" si="3"/>
        <v>1.4507324451877853E-2</v>
      </c>
      <c r="F74" s="6"/>
    </row>
    <row r="75" spans="1:6" x14ac:dyDescent="0.25">
      <c r="A75" s="3">
        <v>562</v>
      </c>
      <c r="B75" s="3" t="s">
        <v>41</v>
      </c>
      <c r="C75" s="11">
        <f>C73*0.05</f>
        <v>16500</v>
      </c>
      <c r="D75" s="16"/>
      <c r="E75" s="6">
        <f t="shared" si="3"/>
        <v>9.4819114064561127E-3</v>
      </c>
      <c r="F75" s="6"/>
    </row>
    <row r="76" spans="1:6" x14ac:dyDescent="0.25">
      <c r="A76" s="3">
        <v>563</v>
      </c>
      <c r="B76" s="3" t="s">
        <v>40</v>
      </c>
      <c r="C76" s="11">
        <v>90000</v>
      </c>
      <c r="D76" s="16"/>
      <c r="E76" s="6">
        <f t="shared" si="3"/>
        <v>5.1719516762487885E-2</v>
      </c>
      <c r="F76" s="6"/>
    </row>
    <row r="77" spans="1:6" x14ac:dyDescent="0.25">
      <c r="A77" s="3">
        <v>563.5</v>
      </c>
      <c r="B77" s="3" t="s">
        <v>39</v>
      </c>
      <c r="C77" s="11">
        <v>4000</v>
      </c>
      <c r="D77" s="16"/>
      <c r="E77" s="6">
        <f t="shared" si="3"/>
        <v>2.2986451894439061E-3</v>
      </c>
      <c r="F77" s="6"/>
    </row>
    <row r="78" spans="1:6" x14ac:dyDescent="0.25">
      <c r="A78" s="3">
        <v>565</v>
      </c>
      <c r="B78" t="s">
        <v>94</v>
      </c>
      <c r="C78" s="11">
        <v>28000</v>
      </c>
      <c r="D78" s="16"/>
      <c r="E78" s="6">
        <f t="shared" si="3"/>
        <v>1.6090516326107342E-2</v>
      </c>
      <c r="F78" s="6"/>
    </row>
    <row r="79" spans="1:6" x14ac:dyDescent="0.25">
      <c r="A79" s="3">
        <v>567</v>
      </c>
      <c r="B79" s="3" t="s">
        <v>38</v>
      </c>
      <c r="C79" s="11">
        <v>10000</v>
      </c>
      <c r="D79" s="16"/>
      <c r="E79" s="6">
        <f t="shared" si="3"/>
        <v>5.7466129736097656E-3</v>
      </c>
      <c r="F79" s="6"/>
    </row>
    <row r="80" spans="1:6" x14ac:dyDescent="0.25">
      <c r="A80" s="3">
        <v>568</v>
      </c>
      <c r="B80" s="3" t="s">
        <v>37</v>
      </c>
      <c r="C80" s="11">
        <v>4500</v>
      </c>
      <c r="D80" s="16"/>
      <c r="E80" s="6">
        <f t="shared" si="3"/>
        <v>2.5859758381243944E-3</v>
      </c>
      <c r="F80" s="6"/>
    </row>
    <row r="81" spans="1:6" x14ac:dyDescent="0.25">
      <c r="A81" s="3">
        <v>569</v>
      </c>
      <c r="B81" s="3" t="s">
        <v>36</v>
      </c>
      <c r="C81" s="11">
        <v>3500</v>
      </c>
      <c r="D81" s="16"/>
      <c r="E81" s="6">
        <f t="shared" si="3"/>
        <v>2.0113145407634177E-3</v>
      </c>
      <c r="F81" s="6"/>
    </row>
    <row r="82" spans="1:6" x14ac:dyDescent="0.25">
      <c r="A82" s="3">
        <v>570</v>
      </c>
      <c r="B82" s="3" t="s">
        <v>35</v>
      </c>
      <c r="C82" s="11">
        <v>1800</v>
      </c>
      <c r="D82" s="16"/>
      <c r="E82" s="6">
        <f t="shared" si="3"/>
        <v>1.0343903352497577E-3</v>
      </c>
      <c r="F82" s="6"/>
    </row>
    <row r="83" spans="1:6" x14ac:dyDescent="0.25">
      <c r="A83" s="3">
        <v>571</v>
      </c>
      <c r="B83" s="3" t="s">
        <v>34</v>
      </c>
      <c r="C83" s="11">
        <v>1800</v>
      </c>
      <c r="D83" s="16"/>
      <c r="E83" s="6">
        <f t="shared" ref="E83:E99" si="4">C83/$C$129</f>
        <v>1.0343903352497577E-3</v>
      </c>
      <c r="F83" s="6"/>
    </row>
    <row r="84" spans="1:6" x14ac:dyDescent="0.25">
      <c r="A84" s="3">
        <v>572</v>
      </c>
      <c r="B84" s="3" t="s">
        <v>33</v>
      </c>
      <c r="C84" s="9">
        <v>12000</v>
      </c>
      <c r="E84" s="6">
        <f t="shared" si="4"/>
        <v>6.8959355683317182E-3</v>
      </c>
      <c r="F84" s="6"/>
    </row>
    <row r="85" spans="1:6" x14ac:dyDescent="0.25">
      <c r="A85" s="3">
        <v>573</v>
      </c>
      <c r="B85" s="3" t="s">
        <v>32</v>
      </c>
      <c r="C85" s="9">
        <v>3000</v>
      </c>
      <c r="E85" s="6">
        <f t="shared" si="4"/>
        <v>1.7239838920829296E-3</v>
      </c>
      <c r="F85" s="6"/>
    </row>
    <row r="86" spans="1:6" x14ac:dyDescent="0.25">
      <c r="A86" s="3">
        <v>574</v>
      </c>
      <c r="B86" s="3" t="s">
        <v>31</v>
      </c>
      <c r="C86" s="9">
        <v>7000</v>
      </c>
      <c r="E86" s="6">
        <f t="shared" si="4"/>
        <v>4.0226290815268354E-3</v>
      </c>
      <c r="F86" s="6"/>
    </row>
    <row r="87" spans="1:6" x14ac:dyDescent="0.25">
      <c r="A87" s="3">
        <v>575</v>
      </c>
      <c r="B87" s="3" t="s">
        <v>30</v>
      </c>
      <c r="C87" s="9">
        <v>45000</v>
      </c>
      <c r="E87" s="6">
        <f t="shared" si="4"/>
        <v>2.5859758381243943E-2</v>
      </c>
      <c r="F87" s="6"/>
    </row>
    <row r="88" spans="1:6" x14ac:dyDescent="0.25">
      <c r="A88" s="3">
        <v>576</v>
      </c>
      <c r="B88" s="3" t="s">
        <v>29</v>
      </c>
      <c r="C88" s="9">
        <v>500</v>
      </c>
      <c r="E88" s="6">
        <f t="shared" si="4"/>
        <v>2.8733064868048826E-4</v>
      </c>
      <c r="F88" s="6"/>
    </row>
    <row r="89" spans="1:6" x14ac:dyDescent="0.25">
      <c r="A89" s="3">
        <v>577</v>
      </c>
      <c r="B89" s="3" t="s">
        <v>28</v>
      </c>
      <c r="C89" s="9">
        <v>20000</v>
      </c>
      <c r="E89" s="6">
        <f t="shared" si="4"/>
        <v>1.1493225947219531E-2</v>
      </c>
      <c r="F89" s="6"/>
    </row>
    <row r="90" spans="1:6" x14ac:dyDescent="0.25">
      <c r="A90" s="3">
        <v>580.5</v>
      </c>
      <c r="B90" s="3" t="s">
        <v>27</v>
      </c>
      <c r="C90" s="11">
        <v>2700</v>
      </c>
      <c r="D90" s="16"/>
      <c r="E90" s="6">
        <f t="shared" si="4"/>
        <v>1.5515855028746365E-3</v>
      </c>
      <c r="F90" s="6"/>
    </row>
    <row r="91" spans="1:6" x14ac:dyDescent="0.25">
      <c r="A91" s="3">
        <v>581</v>
      </c>
      <c r="B91" s="3" t="s">
        <v>26</v>
      </c>
      <c r="C91" s="11">
        <v>1500</v>
      </c>
      <c r="D91" s="16"/>
      <c r="E91" s="6">
        <f t="shared" si="4"/>
        <v>8.6199194604146478E-4</v>
      </c>
      <c r="F91" s="6"/>
    </row>
    <row r="92" spans="1:6" x14ac:dyDescent="0.25">
      <c r="A92" s="3">
        <v>582</v>
      </c>
      <c r="B92" s="3" t="s">
        <v>25</v>
      </c>
      <c r="C92" s="11">
        <v>2000</v>
      </c>
      <c r="D92" s="16"/>
      <c r="E92" s="6">
        <f t="shared" si="4"/>
        <v>1.149322594721953E-3</v>
      </c>
      <c r="F92" s="6"/>
    </row>
    <row r="93" spans="1:6" x14ac:dyDescent="0.25">
      <c r="A93" s="3">
        <v>583</v>
      </c>
      <c r="B93" s="3" t="s">
        <v>24</v>
      </c>
      <c r="C93" s="11">
        <v>1500</v>
      </c>
      <c r="D93" s="16"/>
      <c r="E93" s="6">
        <f t="shared" si="4"/>
        <v>8.6199194604146478E-4</v>
      </c>
      <c r="F93" s="6"/>
    </row>
    <row r="94" spans="1:6" x14ac:dyDescent="0.25">
      <c r="A94" s="3">
        <v>584</v>
      </c>
      <c r="B94" s="3" t="s">
        <v>23</v>
      </c>
      <c r="C94" s="9">
        <v>1500</v>
      </c>
      <c r="E94" s="6">
        <f t="shared" si="4"/>
        <v>8.6199194604146478E-4</v>
      </c>
      <c r="F94" s="6"/>
    </row>
    <row r="95" spans="1:6" x14ac:dyDescent="0.25">
      <c r="A95" s="3">
        <v>585</v>
      </c>
      <c r="B95" s="3" t="s">
        <v>22</v>
      </c>
      <c r="C95" s="11">
        <v>80000</v>
      </c>
      <c r="D95" s="16"/>
      <c r="E95" s="6">
        <f t="shared" si="4"/>
        <v>4.5972903788878125E-2</v>
      </c>
      <c r="F95" s="6"/>
    </row>
    <row r="96" spans="1:6" x14ac:dyDescent="0.25">
      <c r="A96" s="3">
        <v>586</v>
      </c>
      <c r="B96" s="3" t="s">
        <v>21</v>
      </c>
      <c r="C96" s="11">
        <v>55000</v>
      </c>
      <c r="D96" s="16"/>
      <c r="E96" s="6">
        <f t="shared" si="4"/>
        <v>3.160637135485371E-2</v>
      </c>
      <c r="F96" s="6"/>
    </row>
    <row r="97" spans="1:6" x14ac:dyDescent="0.25">
      <c r="A97" s="3">
        <v>588</v>
      </c>
      <c r="B97" s="3" t="s">
        <v>20</v>
      </c>
      <c r="C97" s="11">
        <v>15000</v>
      </c>
      <c r="D97" s="16"/>
      <c r="E97" s="6">
        <f t="shared" si="4"/>
        <v>8.6199194604146476E-3</v>
      </c>
      <c r="F97" s="6"/>
    </row>
    <row r="98" spans="1:6" x14ac:dyDescent="0.25">
      <c r="A98" s="3">
        <v>589.1</v>
      </c>
      <c r="B98" s="3" t="s">
        <v>19</v>
      </c>
      <c r="C98" s="11">
        <v>50000</v>
      </c>
      <c r="D98" s="16"/>
      <c r="E98" s="6">
        <f t="shared" si="4"/>
        <v>2.8733064868048826E-2</v>
      </c>
      <c r="F98" s="6"/>
    </row>
    <row r="99" spans="1:6" x14ac:dyDescent="0.25">
      <c r="A99" s="3">
        <v>589.20000000000005</v>
      </c>
      <c r="B99" s="3" t="s">
        <v>18</v>
      </c>
      <c r="C99" s="11">
        <v>5000</v>
      </c>
      <c r="D99" s="16"/>
      <c r="E99" s="6">
        <f t="shared" si="4"/>
        <v>2.8733064868048828E-3</v>
      </c>
      <c r="F99" s="6"/>
    </row>
    <row r="100" spans="1:6" x14ac:dyDescent="0.25">
      <c r="A100">
        <v>800</v>
      </c>
      <c r="B100" t="s">
        <v>97</v>
      </c>
      <c r="C100" s="11"/>
      <c r="D100" s="16"/>
      <c r="E100" s="6"/>
      <c r="F100" s="6"/>
    </row>
    <row r="101" spans="1:6" ht="15.6" x14ac:dyDescent="0.3">
      <c r="A101" s="3"/>
      <c r="B101" s="5" t="s">
        <v>1</v>
      </c>
      <c r="C101" s="12">
        <f>SUM(C51:C99)</f>
        <v>1152410</v>
      </c>
      <c r="D101" s="4"/>
      <c r="E101" s="4"/>
      <c r="F101" s="4"/>
    </row>
    <row r="103" spans="1:6" ht="15.6" x14ac:dyDescent="0.3">
      <c r="A103" s="5" t="s">
        <v>17</v>
      </c>
      <c r="B103" s="3"/>
      <c r="E103" s="6"/>
      <c r="F103" s="6"/>
    </row>
    <row r="104" spans="1:6" ht="15.6" x14ac:dyDescent="0.3">
      <c r="A104" s="5" t="s">
        <v>16</v>
      </c>
      <c r="E104" s="6"/>
      <c r="F104" s="6"/>
    </row>
    <row r="105" spans="1:6" x14ac:dyDescent="0.25">
      <c r="A105" s="3">
        <v>587</v>
      </c>
      <c r="B105" s="3" t="s">
        <v>15</v>
      </c>
      <c r="C105" s="11">
        <v>1000</v>
      </c>
      <c r="D105" s="16"/>
      <c r="E105" s="6">
        <f t="shared" ref="E105:E112" si="5">C105/$C$129</f>
        <v>5.7466129736097652E-4</v>
      </c>
      <c r="F105" s="6"/>
    </row>
    <row r="106" spans="1:6" x14ac:dyDescent="0.25">
      <c r="A106" s="3">
        <v>590</v>
      </c>
      <c r="B106" s="3" t="s">
        <v>14</v>
      </c>
      <c r="C106" s="11">
        <v>14750</v>
      </c>
      <c r="D106" s="16"/>
      <c r="E106" s="6">
        <f t="shared" si="5"/>
        <v>8.4762541360744043E-3</v>
      </c>
      <c r="F106" s="6"/>
    </row>
    <row r="107" spans="1:6" x14ac:dyDescent="0.25">
      <c r="A107" s="3">
        <v>591</v>
      </c>
      <c r="B107" s="3" t="s">
        <v>13</v>
      </c>
      <c r="C107" s="11">
        <v>120000</v>
      </c>
      <c r="D107" s="16"/>
      <c r="E107" s="6">
        <f t="shared" si="5"/>
        <v>6.8959355683317181E-2</v>
      </c>
      <c r="F107" s="6"/>
    </row>
    <row r="108" spans="1:6" x14ac:dyDescent="0.25">
      <c r="A108" s="3">
        <v>592</v>
      </c>
      <c r="B108" s="3" t="s">
        <v>12</v>
      </c>
      <c r="C108" s="11">
        <v>297452</v>
      </c>
      <c r="D108" s="16"/>
      <c r="E108" s="6">
        <f t="shared" si="5"/>
        <v>0.17093415222261718</v>
      </c>
      <c r="F108" s="6"/>
    </row>
    <row r="109" spans="1:6" x14ac:dyDescent="0.25">
      <c r="A109" s="3">
        <v>593</v>
      </c>
      <c r="B109" s="3" t="s">
        <v>11</v>
      </c>
      <c r="C109" s="11">
        <v>90000</v>
      </c>
      <c r="D109" s="16"/>
      <c r="E109" s="6">
        <f t="shared" si="5"/>
        <v>5.1719516762487885E-2</v>
      </c>
      <c r="F109" s="6"/>
    </row>
    <row r="110" spans="1:6" x14ac:dyDescent="0.25">
      <c r="A110" s="3">
        <v>594</v>
      </c>
      <c r="B110" s="3" t="s">
        <v>10</v>
      </c>
      <c r="C110" s="11">
        <v>7200</v>
      </c>
      <c r="D110" s="16"/>
      <c r="E110" s="6">
        <f t="shared" si="5"/>
        <v>4.1375613409990308E-3</v>
      </c>
      <c r="F110" s="6"/>
    </row>
    <row r="111" spans="1:6" x14ac:dyDescent="0.25">
      <c r="A111" s="3">
        <v>597</v>
      </c>
      <c r="B111" s="3" t="s">
        <v>9</v>
      </c>
      <c r="C111" s="11">
        <v>3000</v>
      </c>
      <c r="D111" s="16"/>
      <c r="E111" s="6">
        <f t="shared" si="5"/>
        <v>1.7239838920829296E-3</v>
      </c>
      <c r="F111" s="6"/>
    </row>
    <row r="112" spans="1:6" x14ac:dyDescent="0.25">
      <c r="A112" s="3">
        <v>599</v>
      </c>
      <c r="B112" s="3" t="s">
        <v>8</v>
      </c>
      <c r="C112" s="11">
        <v>170</v>
      </c>
      <c r="D112" s="16"/>
      <c r="E112" s="6">
        <f t="shared" si="5"/>
        <v>9.7692420551366015E-5</v>
      </c>
      <c r="F112" s="6"/>
    </row>
    <row r="113" spans="1:6" x14ac:dyDescent="0.25">
      <c r="A113" s="3"/>
      <c r="B113" s="3"/>
      <c r="E113" s="6"/>
      <c r="F113" s="6"/>
    </row>
    <row r="114" spans="1:6" ht="15.6" x14ac:dyDescent="0.3">
      <c r="A114" s="3"/>
      <c r="B114" s="5" t="s">
        <v>1</v>
      </c>
      <c r="C114" s="12">
        <f>SUM(C105:C113)</f>
        <v>533572</v>
      </c>
      <c r="D114" s="4"/>
      <c r="E114" s="2"/>
      <c r="F114" s="2"/>
    </row>
    <row r="115" spans="1:6" x14ac:dyDescent="0.25">
      <c r="A115" s="3"/>
      <c r="B115" s="3"/>
      <c r="E115" s="2"/>
      <c r="F115" s="2"/>
    </row>
    <row r="116" spans="1:6" x14ac:dyDescent="0.25">
      <c r="A116" s="3"/>
      <c r="B116" s="3"/>
      <c r="E116" s="2"/>
      <c r="F116" s="2"/>
    </row>
    <row r="117" spans="1:6" x14ac:dyDescent="0.25">
      <c r="A117" s="3"/>
      <c r="B117" s="3"/>
      <c r="E117" s="2"/>
      <c r="F117" s="2"/>
    </row>
    <row r="118" spans="1:6" x14ac:dyDescent="0.25">
      <c r="A118" s="3"/>
      <c r="B118" s="3"/>
      <c r="E118" s="2"/>
      <c r="F118" s="2"/>
    </row>
    <row r="119" spans="1:6" ht="15.6" x14ac:dyDescent="0.3">
      <c r="A119" s="5" t="s">
        <v>7</v>
      </c>
      <c r="B119" s="3"/>
      <c r="C119" s="12">
        <f>C32-C101</f>
        <v>54173.470000000205</v>
      </c>
      <c r="D119" s="4"/>
      <c r="E119" s="2"/>
      <c r="F119" s="2"/>
    </row>
    <row r="120" spans="1:6" ht="15.6" x14ac:dyDescent="0.3">
      <c r="A120" s="5" t="s">
        <v>6</v>
      </c>
    </row>
    <row r="121" spans="1:6" x14ac:dyDescent="0.25">
      <c r="A121" s="3">
        <v>530</v>
      </c>
      <c r="B121" s="3" t="s">
        <v>5</v>
      </c>
      <c r="C121" s="9">
        <f>C119*0.3</f>
        <v>16252.041000000061</v>
      </c>
      <c r="E121" s="6">
        <f t="shared" ref="E121:E124" si="6">C121/$C$129</f>
        <v>9.3394189658238171E-3</v>
      </c>
      <c r="F121" s="6"/>
    </row>
    <row r="122" spans="1:6" x14ac:dyDescent="0.25">
      <c r="A122" s="3">
        <v>531</v>
      </c>
      <c r="B122" s="3" t="s">
        <v>4</v>
      </c>
      <c r="C122" s="9">
        <f>C119*0.15</f>
        <v>8126.0205000000306</v>
      </c>
      <c r="E122" s="6">
        <f t="shared" si="6"/>
        <v>4.6697094829119086E-3</v>
      </c>
      <c r="F122" s="6"/>
    </row>
    <row r="123" spans="1:6" x14ac:dyDescent="0.25">
      <c r="A123" s="3">
        <v>532</v>
      </c>
      <c r="B123" s="3" t="s">
        <v>3</v>
      </c>
      <c r="C123" s="9">
        <f>C119*0.3</f>
        <v>16252.041000000061</v>
      </c>
      <c r="E123" s="6">
        <f t="shared" si="6"/>
        <v>9.3394189658238171E-3</v>
      </c>
      <c r="F123" s="6"/>
    </row>
    <row r="124" spans="1:6" x14ac:dyDescent="0.25">
      <c r="A124" s="3">
        <v>533</v>
      </c>
      <c r="B124" s="3" t="s">
        <v>2</v>
      </c>
      <c r="C124" s="9">
        <f>C119-SUM(C121:C123)</f>
        <v>13543.367500000051</v>
      </c>
      <c r="E124" s="6">
        <f t="shared" si="6"/>
        <v>7.7828491381865149E-3</v>
      </c>
      <c r="F124" s="6"/>
    </row>
    <row r="125" spans="1:6" x14ac:dyDescent="0.25">
      <c r="A125" s="3"/>
      <c r="B125" s="3"/>
    </row>
    <row r="126" spans="1:6" ht="15.6" x14ac:dyDescent="0.3">
      <c r="A126" s="3"/>
      <c r="B126" s="5" t="s">
        <v>1</v>
      </c>
      <c r="C126" s="12">
        <f>SUM(C121:C125)</f>
        <v>54173.470000000205</v>
      </c>
      <c r="D126" s="4"/>
    </row>
    <row r="127" spans="1:6" x14ac:dyDescent="0.25">
      <c r="A127" s="3"/>
      <c r="B127" s="3"/>
      <c r="E127" s="1"/>
      <c r="F127" s="1"/>
    </row>
    <row r="128" spans="1:6" x14ac:dyDescent="0.25">
      <c r="A128" s="3"/>
      <c r="B128" s="3"/>
    </row>
    <row r="129" spans="1:6" ht="15.6" x14ac:dyDescent="0.3">
      <c r="A129" s="3"/>
      <c r="B129" s="5" t="s">
        <v>0</v>
      </c>
      <c r="C129" s="12">
        <f>C101+C114+C126</f>
        <v>1740155.4700000002</v>
      </c>
      <c r="D129" s="4"/>
      <c r="E129" s="1"/>
      <c r="F129" s="1"/>
    </row>
    <row r="130" spans="1:6" x14ac:dyDescent="0.25">
      <c r="A130" s="3"/>
      <c r="B130" s="3"/>
    </row>
  </sheetData>
  <printOptions gridLines="1"/>
  <pageMargins left="0.17" right="0.14000000000000001" top="0.5" bottom="0.32" header="0.17" footer="0.17"/>
  <pageSetup scale="87" fitToHeight="3" orientation="landscape" r:id="rId1"/>
  <headerFooter alignWithMargins="0">
    <oddHeader xml:space="preserve">&amp;C&amp;"Arial,Bold"2023 Approved Budget 12/13/2022
&amp;"Arial,Regular"
</oddHeader>
    <oddFooter>&amp;C
Page &amp;P of &amp;N</oddFooter>
  </headerFooter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WID 2023 WORKING DRAFT 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Tina Richardson</cp:lastModifiedBy>
  <cp:lastPrinted>2023-01-24T22:40:22Z</cp:lastPrinted>
  <dcterms:created xsi:type="dcterms:W3CDTF">2018-02-22T15:02:36Z</dcterms:created>
  <dcterms:modified xsi:type="dcterms:W3CDTF">2025-02-20T22:38:07Z</dcterms:modified>
</cp:coreProperties>
</file>